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1616" windowHeight="9684"/>
  </bookViews>
  <sheets>
    <sheet name="Доходы" sheetId="2" r:id="rId1"/>
    <sheet name="Расходы" sheetId="3" r:id="rId2"/>
    <sheet name="Источники" sheetId="4" state="hidden" r:id="rId3"/>
    <sheet name="Лист1" sheetId="5" r:id="rId4"/>
  </sheets>
  <definedNames>
    <definedName name="_xlnm._FilterDatabase" localSheetId="0" hidden="1">Доходы!$A$15:$H$15</definedName>
    <definedName name="_xlnm._FilterDatabase" localSheetId="1" hidden="1">Расходы!$A$6:$H$114</definedName>
    <definedName name="_xlnm.Print_Area" localSheetId="0">Доходы!$A$1:$G$72</definedName>
    <definedName name="_xlnm.Print_Area" localSheetId="1">Расходы!$A$1:$H$113</definedName>
  </definedNames>
  <calcPr calcId="124519"/>
</workbook>
</file>

<file path=xl/calcChain.xml><?xml version="1.0" encoding="utf-8"?>
<calcChain xmlns="http://schemas.openxmlformats.org/spreadsheetml/2006/main">
  <c r="H37" i="3"/>
  <c r="G37"/>
  <c r="F39" l="1"/>
  <c r="F37"/>
  <c r="H85" l="1"/>
  <c r="G74" i="2" l="1"/>
  <c r="F74"/>
  <c r="F103" i="3" l="1"/>
  <c r="H102"/>
  <c r="G102"/>
  <c r="F102"/>
  <c r="D7" i="5" l="1"/>
  <c r="F80" i="3"/>
  <c r="F42"/>
  <c r="G32" l="1"/>
  <c r="H32"/>
  <c r="F32"/>
  <c r="H28" l="1"/>
  <c r="E48" i="2" l="1"/>
  <c r="F18"/>
  <c r="G18"/>
  <c r="G48"/>
  <c r="F48"/>
  <c r="E29"/>
  <c r="E18"/>
  <c r="G51"/>
  <c r="F51"/>
  <c r="E51"/>
  <c r="G28" i="3" l="1"/>
  <c r="F106" l="1"/>
  <c r="H63"/>
  <c r="H64"/>
  <c r="G39" i="2"/>
  <c r="F46"/>
  <c r="G46"/>
  <c r="G54" i="3"/>
  <c r="H54"/>
  <c r="G94" l="1"/>
  <c r="G80"/>
  <c r="G76" l="1"/>
  <c r="G110" l="1"/>
  <c r="H110"/>
  <c r="G106"/>
  <c r="G104"/>
  <c r="H104"/>
  <c r="G72"/>
  <c r="G69"/>
  <c r="H69"/>
  <c r="G65"/>
  <c r="H65"/>
  <c r="G58"/>
  <c r="H58"/>
  <c r="G60"/>
  <c r="G56"/>
  <c r="G50"/>
  <c r="H50"/>
  <c r="G36"/>
  <c r="H36"/>
  <c r="G17" l="1"/>
  <c r="H17"/>
  <c r="G11"/>
  <c r="H11"/>
  <c r="G7"/>
  <c r="H7"/>
  <c r="F63" i="2" l="1"/>
  <c r="G63"/>
  <c r="F17" l="1"/>
  <c r="G17"/>
  <c r="F65"/>
  <c r="G65"/>
  <c r="F67"/>
  <c r="G67"/>
  <c r="F61"/>
  <c r="G61"/>
  <c r="F55"/>
  <c r="G55"/>
  <c r="F49"/>
  <c r="F45" s="1"/>
  <c r="G49"/>
  <c r="G45" s="1"/>
  <c r="F42"/>
  <c r="G42"/>
  <c r="F35"/>
  <c r="G35"/>
  <c r="F39" l="1"/>
  <c r="F29"/>
  <c r="G29"/>
  <c r="F36" i="3"/>
  <c r="F104" l="1"/>
  <c r="F94"/>
  <c r="G47"/>
  <c r="F47"/>
  <c r="F28"/>
  <c r="F23" l="1"/>
  <c r="F76"/>
  <c r="G23"/>
  <c r="G5" s="1"/>
  <c r="H47"/>
  <c r="E14" i="4"/>
  <c r="E13" s="1"/>
  <c r="E12" s="1"/>
  <c r="E11"/>
  <c r="E10" s="1"/>
  <c r="E18"/>
  <c r="E17" s="1"/>
  <c r="E16" s="1"/>
  <c r="F11" i="3"/>
  <c r="F7"/>
  <c r="H106"/>
  <c r="H94"/>
  <c r="H80"/>
  <c r="H72"/>
  <c r="H61"/>
  <c r="H60" s="1"/>
  <c r="H56"/>
  <c r="H24"/>
  <c r="F110"/>
  <c r="F72"/>
  <c r="F69"/>
  <c r="F65"/>
  <c r="F60"/>
  <c r="F58"/>
  <c r="F56"/>
  <c r="F54"/>
  <c r="F50"/>
  <c r="F17"/>
  <c r="E61" i="2"/>
  <c r="E57"/>
  <c r="F57"/>
  <c r="F69"/>
  <c r="E67"/>
  <c r="E65"/>
  <c r="F60"/>
  <c r="E63"/>
  <c r="E69"/>
  <c r="F71"/>
  <c r="E71"/>
  <c r="E55"/>
  <c r="E53"/>
  <c r="F53"/>
  <c r="E49"/>
  <c r="E46"/>
  <c r="F38"/>
  <c r="F34" s="1"/>
  <c r="F16" s="1"/>
  <c r="E42"/>
  <c r="E39"/>
  <c r="E35"/>
  <c r="E17"/>
  <c r="G72"/>
  <c r="G70"/>
  <c r="G58"/>
  <c r="G54"/>
  <c r="F5" i="3" l="1"/>
  <c r="E60" i="2"/>
  <c r="E59" s="1"/>
  <c r="H23" i="3"/>
  <c r="H5" s="1"/>
  <c r="G57" i="2"/>
  <c r="E45"/>
  <c r="G69"/>
  <c r="H76" i="3"/>
  <c r="F59" i="2"/>
  <c r="G71"/>
  <c r="G60"/>
  <c r="G53"/>
  <c r="G38"/>
  <c r="G34" s="1"/>
  <c r="G16" s="1"/>
  <c r="E38"/>
  <c r="E34" s="1"/>
  <c r="L5" i="3" l="1"/>
  <c r="E16" i="2"/>
  <c r="E14" s="1"/>
  <c r="F113" i="3" s="1"/>
  <c r="F14" i="2"/>
  <c r="G113" i="3" s="1"/>
  <c r="G59" i="2"/>
  <c r="G14" s="1"/>
  <c r="D19" i="4"/>
  <c r="H113" i="3" l="1"/>
  <c r="M5"/>
  <c r="J5"/>
  <c r="D18" i="4"/>
  <c r="D17" s="1"/>
  <c r="D16" s="1"/>
  <c r="D15" l="1"/>
  <c r="D14" l="1"/>
  <c r="D13" s="1"/>
  <c r="D12" s="1"/>
  <c r="D11"/>
  <c r="F11" l="1"/>
  <c r="D10"/>
  <c r="F10" s="1"/>
</calcChain>
</file>

<file path=xl/sharedStrings.xml><?xml version="1.0" encoding="utf-8"?>
<sst xmlns="http://schemas.openxmlformats.org/spreadsheetml/2006/main" count="744" uniqueCount="302">
  <si>
    <t>Наименование</t>
  </si>
  <si>
    <t>финансового органа</t>
  </si>
  <si>
    <t>ГП "Северомуйское"</t>
  </si>
  <si>
    <t>940</t>
  </si>
  <si>
    <t xml:space="preserve">Наименование публично-правового образования </t>
  </si>
  <si>
    <t>Бюджет городских поселений</t>
  </si>
  <si>
    <t>Периодичность: месячная, квартальная, годовая</t>
  </si>
  <si>
    <t>Единица измерения: 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</si>
  <si>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</si>
  <si>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</si>
  <si>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</si>
  <si>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</si>
  <si>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</si>
  <si>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</si>
  <si>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</si>
  <si>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</si>
  <si>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</si>
  <si>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</si>
  <si>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</si>
  <si>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</si>
  <si>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</si>
  <si>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</si>
  <si>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</si>
  <si>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</si>
  <si>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</si>
  <si>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</si>
  <si>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</si>
  <si>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</si>
  <si>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</si>
  <si>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</si>
  <si>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</si>
  <si>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</si>
  <si>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</si>
  <si>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</si>
  <si>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</si>
  <si>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</si>
  <si>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</si>
  <si>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</si>
  <si>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</si>
  <si>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</si>
  <si>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</si>
  <si>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</si>
  <si>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</si>
  <si>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</si>
  <si>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</si>
  <si>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</si>
  <si>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</si>
  <si>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</si>
  <si>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</si>
  <si>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</si>
  <si>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</si>
  <si>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</si>
  <si>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</si>
  <si>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</si>
  <si>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</si>
  <si>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</si>
  <si>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</si>
  <si>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</si>
  <si>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ПРОЧИЕ НЕНАЛОГОВЫЕ ДОХОДЫ</t>
  </si>
  <si>
    <t xml:space="preserve">  Невыясненные поступления, зачисляемые в бюджеты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</si>
  <si>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</si>
  <si>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</si>
  <si>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</si>
  <si>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</si>
  <si>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</si>
  <si>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</si>
  <si>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</si>
  <si>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</si>
  <si>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 от других бюджетов бюджетной системы</t>
  </si>
  <si>
    <t xml:space="preserve">  Прочие безвозмездные поступления в бюджеты городских поселений от бюджетов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</si>
  <si>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</si>
  <si>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</si>
  <si>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</si>
  <si>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</si>
  <si>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</si>
  <si>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>Расходы бюджета - всего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</si>
  <si>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</si>
  <si>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</si>
  <si>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</si>
  <si>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</si>
  <si>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</si>
  <si>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</si>
  <si>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</si>
  <si>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 xml:space="preserve">  Премии и гранты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</si>
  <si>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</si>
  <si>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Фонд оплаты труда учреждений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</si>
  <si>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</si>
  <si>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Иные выплаты персоналу учреждений, за исключением фонда оплаты труда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</si>
  <si>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</si>
  <si>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</si>
  <si>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</si>
  <si>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</si>
  <si>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</si>
  <si>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</si>
  <si>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</si>
  <si>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</si>
  <si>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</si>
  <si>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</si>
  <si>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</si>
  <si>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</si>
  <si>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</si>
  <si>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</si>
  <si>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</si>
  <si>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</si>
  <si>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</si>
  <si>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</si>
  <si>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</si>
  <si>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</si>
  <si>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</si>
  <si>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</si>
  <si>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</si>
  <si>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</si>
  <si>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</si>
  <si>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</si>
  <si>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</si>
  <si>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</si>
  <si>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</si>
  <si>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</si>
  <si>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</si>
  <si>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</si>
  <si>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10102000010000110</t>
  </si>
  <si>
    <t>10102010011000110</t>
  </si>
  <si>
    <t>10102010012100110</t>
  </si>
  <si>
    <t>10102010013000110</t>
  </si>
  <si>
    <t>10102010014000110</t>
  </si>
  <si>
    <t>10102020011000110</t>
  </si>
  <si>
    <t>10102020013000110</t>
  </si>
  <si>
    <t>10102030011000110</t>
  </si>
  <si>
    <t>10102030012100110</t>
  </si>
  <si>
    <t>10300000000000000</t>
  </si>
  <si>
    <t>10302231010000110</t>
  </si>
  <si>
    <t>10302241010000110</t>
  </si>
  <si>
    <t>10302251010000110</t>
  </si>
  <si>
    <t>10302261010000110</t>
  </si>
  <si>
    <t>10600000000000000</t>
  </si>
  <si>
    <t>10601000000000110</t>
  </si>
  <si>
    <t>10601030131000110</t>
  </si>
  <si>
    <t>10601030132100110</t>
  </si>
  <si>
    <t>10606000000000110</t>
  </si>
  <si>
    <t>10606030000000110</t>
  </si>
  <si>
    <t>10606033131000110</t>
  </si>
  <si>
    <t>10606033132100110</t>
  </si>
  <si>
    <t>10606040000000110</t>
  </si>
  <si>
    <t>10606043131000110</t>
  </si>
  <si>
    <t>10606043132100110</t>
  </si>
  <si>
    <t>11100000000000000</t>
  </si>
  <si>
    <t>11105000000000120</t>
  </si>
  <si>
    <t>11105013130000120</t>
  </si>
  <si>
    <t>11105035130000120</t>
  </si>
  <si>
    <t>11109000000000120</t>
  </si>
  <si>
    <t>11109045130000120</t>
  </si>
  <si>
    <t>11400000000000000</t>
  </si>
  <si>
    <t>11406013130000430</t>
  </si>
  <si>
    <t>11600000000000000</t>
  </si>
  <si>
    <t>11607090130000140</t>
  </si>
  <si>
    <t>11700000000000000</t>
  </si>
  <si>
    <t>11701050130000180</t>
  </si>
  <si>
    <t>20000000000000000</t>
  </si>
  <si>
    <t>20200000000000000</t>
  </si>
  <si>
    <t>20210000000000150</t>
  </si>
  <si>
    <t>20215001130000150</t>
  </si>
  <si>
    <t>20230000000000150</t>
  </si>
  <si>
    <t>20235118130000150</t>
  </si>
  <si>
    <t>20240000000000150</t>
  </si>
  <si>
    <t>20249999130000150</t>
  </si>
  <si>
    <t>20290000000000150</t>
  </si>
  <si>
    <t>20290054130000150</t>
  </si>
  <si>
    <t>20700000000000000</t>
  </si>
  <si>
    <t>20705030130000150</t>
  </si>
  <si>
    <t>21900000000000000</t>
  </si>
  <si>
    <t>21960010130000150</t>
  </si>
  <si>
    <t>10000000000000000</t>
  </si>
  <si>
    <t>10100000000000000</t>
  </si>
  <si>
    <t>ГРБС</t>
  </si>
  <si>
    <t xml:space="preserve">  Закупка товаров,работ, услуг в сфере информационно-коммуникационных технологий</t>
  </si>
  <si>
    <t xml:space="preserve">  Прочая закупка товаров, работ и услуг для обеспечения государственных (муниципальных) нужд</t>
  </si>
  <si>
    <t xml:space="preserve">  Обеспечение реализации соглашений с правительствами иностранных государств и организациями</t>
  </si>
  <si>
    <t xml:space="preserve">  иные межбюджетные трансферты</t>
  </si>
  <si>
    <t>857</t>
  </si>
  <si>
    <t>000</t>
  </si>
  <si>
    <t>111</t>
  </si>
  <si>
    <t>119</t>
  </si>
  <si>
    <t>242</t>
  </si>
  <si>
    <t>244</t>
  </si>
  <si>
    <t>853</t>
  </si>
  <si>
    <t>112</t>
  </si>
  <si>
    <t>121</t>
  </si>
  <si>
    <t>122</t>
  </si>
  <si>
    <t>129</t>
  </si>
  <si>
    <t>831</t>
  </si>
  <si>
    <t>851</t>
  </si>
  <si>
    <t>852</t>
  </si>
  <si>
    <t>350</t>
  </si>
  <si>
    <t>243</t>
  </si>
  <si>
    <t>540</t>
  </si>
  <si>
    <t>321</t>
  </si>
  <si>
    <t>0110183110</t>
  </si>
  <si>
    <t>0801</t>
  </si>
  <si>
    <t>1003</t>
  </si>
  <si>
    <t>0102</t>
  </si>
  <si>
    <t>0104</t>
  </si>
  <si>
    <t>0113</t>
  </si>
  <si>
    <t>0309</t>
  </si>
  <si>
    <t>0409</t>
  </si>
  <si>
    <t>0412</t>
  </si>
  <si>
    <t>0501</t>
  </si>
  <si>
    <t>0502</t>
  </si>
  <si>
    <t>0503</t>
  </si>
  <si>
    <t>0705</t>
  </si>
  <si>
    <t>1102</t>
  </si>
  <si>
    <t>1403</t>
  </si>
  <si>
    <t>0203</t>
  </si>
  <si>
    <t>0103</t>
  </si>
  <si>
    <t>944</t>
  </si>
  <si>
    <t>950</t>
  </si>
  <si>
    <t>0000000000</t>
  </si>
  <si>
    <t>РЗПЗ</t>
  </si>
  <si>
    <t>Целевая статья</t>
  </si>
  <si>
    <t>КВР</t>
  </si>
  <si>
    <t>0110182980</t>
  </si>
  <si>
    <t>0210281010</t>
  </si>
  <si>
    <t>0410481020</t>
  </si>
  <si>
    <t>1311382900</t>
  </si>
  <si>
    <t>1311382910</t>
  </si>
  <si>
    <t>0910982300</t>
  </si>
  <si>
    <t>0910982420</t>
  </si>
  <si>
    <t>1211262030</t>
  </si>
  <si>
    <t>0110129200</t>
  </si>
  <si>
    <t>0110182420</t>
  </si>
  <si>
    <t>0210282420</t>
  </si>
  <si>
    <t>0310382910</t>
  </si>
  <si>
    <t>0510582870</t>
  </si>
  <si>
    <t>0210282600</t>
  </si>
  <si>
    <t xml:space="preserve">  Для обеспечения гос.услуг</t>
  </si>
  <si>
    <t>0310363010</t>
  </si>
  <si>
    <t>1311383590</t>
  </si>
  <si>
    <t>0310381030</t>
  </si>
  <si>
    <t xml:space="preserve">              ф. 0503117  с.2</t>
  </si>
  <si>
    <t>ИРО</t>
  </si>
  <si>
    <t>Осуществление мероприятий на исполнение судебных актов</t>
  </si>
  <si>
    <t>Финансовое обеспечение текущей деятельности ВУС</t>
  </si>
  <si>
    <t>Организация мероприятий, связанных с предупреждением и ликвидацией последствий чрезвычайных ситуаций</t>
  </si>
  <si>
    <t>Организация мероприятий по содержанию и ремонту дорог</t>
  </si>
  <si>
    <t>Финансовое обеспечение мероприятия по внесению изменений в правила землепользования и застройки территорий  (генеральный план)</t>
  </si>
  <si>
    <t>Финансовое обеспечение направленное на благоустройство  территорий городского поселения</t>
  </si>
  <si>
    <r>
      <t>13113</t>
    </r>
    <r>
      <rPr>
        <b/>
        <sz val="9"/>
        <color rgb="FF000000"/>
        <rFont val="Arial Cyr"/>
      </rPr>
      <t>74030</t>
    </r>
  </si>
  <si>
    <r>
      <t>13113</t>
    </r>
    <r>
      <rPr>
        <b/>
        <sz val="9"/>
        <color rgb="FF000000"/>
        <rFont val="Arial Cyr"/>
      </rPr>
      <t>74160</t>
    </r>
  </si>
  <si>
    <r>
      <t>13113</t>
    </r>
    <r>
      <rPr>
        <b/>
        <sz val="9"/>
        <color rgb="FF000000"/>
        <rFont val="Arial Cyr"/>
      </rPr>
      <t>S2160</t>
    </r>
  </si>
  <si>
    <r>
      <t>03103</t>
    </r>
    <r>
      <rPr>
        <b/>
        <sz val="9"/>
        <color rgb="FF000000"/>
        <rFont val="Arial Cyr"/>
      </rPr>
      <t>51180</t>
    </r>
  </si>
  <si>
    <r>
      <t>01101</t>
    </r>
    <r>
      <rPr>
        <b/>
        <sz val="9"/>
        <color rgb="FF000000"/>
        <rFont val="Arial Cyr"/>
      </rPr>
      <t>S2980</t>
    </r>
  </si>
  <si>
    <r>
      <t>01101</t>
    </r>
    <r>
      <rPr>
        <b/>
        <sz val="9"/>
        <color rgb="FF000000"/>
        <rFont val="Arial Cyr"/>
      </rPr>
      <t>S2А80</t>
    </r>
  </si>
  <si>
    <r>
      <t>02102</t>
    </r>
    <r>
      <rPr>
        <b/>
        <sz val="9"/>
        <color rgb="FF000000"/>
        <rFont val="Arial Cyr"/>
      </rPr>
      <t>S2980</t>
    </r>
  </si>
  <si>
    <r>
      <t>02102</t>
    </r>
    <r>
      <rPr>
        <b/>
        <sz val="9"/>
        <color rgb="FF000000"/>
        <rFont val="Arial Cyr"/>
      </rPr>
      <t>S2B90</t>
    </r>
  </si>
  <si>
    <r>
      <t>03103</t>
    </r>
    <r>
      <rPr>
        <b/>
        <sz val="9"/>
        <color rgb="FF000000"/>
        <rFont val="Arial Cyr"/>
      </rPr>
      <t>74410</t>
    </r>
  </si>
  <si>
    <r>
      <t>05105</t>
    </r>
    <r>
      <rPr>
        <b/>
        <sz val="9"/>
        <color rgb="FF000000"/>
        <rFont val="Arial Cyr"/>
      </rPr>
      <t>74420</t>
    </r>
  </si>
  <si>
    <r>
      <t>05105</t>
    </r>
    <r>
      <rPr>
        <b/>
        <sz val="9"/>
        <color rgb="FF000000"/>
        <rFont val="Arial Cyr"/>
      </rPr>
      <t>S2870</t>
    </r>
  </si>
  <si>
    <r>
      <t>01101</t>
    </r>
    <r>
      <rPr>
        <b/>
        <sz val="9"/>
        <color rgb="FF000000"/>
        <rFont val="Arial Cyr"/>
      </rPr>
      <t>55050</t>
    </r>
  </si>
  <si>
    <r>
      <t>01101</t>
    </r>
    <r>
      <rPr>
        <b/>
        <sz val="9"/>
        <color rgb="FF000000"/>
        <rFont val="Arial Cyr"/>
      </rPr>
      <t>74330</t>
    </r>
  </si>
  <si>
    <r>
      <t>01101</t>
    </r>
    <r>
      <rPr>
        <b/>
        <sz val="9"/>
        <color rgb="FF000000"/>
        <rFont val="Arial Cyr"/>
      </rPr>
      <t>S2160</t>
    </r>
  </si>
  <si>
    <r>
      <t>01101</t>
    </r>
    <r>
      <rPr>
        <b/>
        <sz val="9"/>
        <color rgb="FF000000"/>
        <rFont val="Arial Cyr"/>
      </rPr>
      <t>S2340</t>
    </r>
  </si>
  <si>
    <r>
      <t>03103</t>
    </r>
    <r>
      <rPr>
        <b/>
        <sz val="9"/>
        <color rgb="FF000000"/>
        <rFont val="Arial Cyr"/>
      </rPr>
      <t>73180</t>
    </r>
  </si>
  <si>
    <r>
      <t>02102</t>
    </r>
    <r>
      <rPr>
        <b/>
        <sz val="9"/>
        <color rgb="FF000000"/>
        <rFont val="Arial Cyr"/>
      </rPr>
      <t>74150</t>
    </r>
  </si>
  <si>
    <t>на 1 декабря 2020 г.</t>
  </si>
  <si>
    <t>1311383700</t>
  </si>
  <si>
    <t>9990183110</t>
  </si>
  <si>
    <t>Утвержденные бюджетные назначения на 2023</t>
  </si>
  <si>
    <t>Условно-утвержденные расходы</t>
  </si>
  <si>
    <t>Утвержденные бюджетные назначения на 2024</t>
  </si>
  <si>
    <t>247</t>
  </si>
  <si>
    <t xml:space="preserve">  Закупка энергитических ресурсов</t>
  </si>
  <si>
    <t>Закупка энергитических ресурсов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</si>
  <si>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</si>
  <si>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</si>
  <si>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</si>
  <si>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10102030013000110</t>
  </si>
  <si>
    <t>11301995130000130</t>
  </si>
  <si>
    <t>11300000000000000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</si>
  <si>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</si>
  <si>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</si>
  <si>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РАСЧЕТ ОБ ИСПОЛНЕНИИ БЮДЖЕТА на 2023-2025</t>
  </si>
  <si>
    <t>Утвержденные бюджетные назначения на 2025</t>
  </si>
  <si>
    <t>0120283120</t>
  </si>
  <si>
    <r>
      <t>01202</t>
    </r>
    <r>
      <rPr>
        <b/>
        <sz val="9"/>
        <color rgb="FF000000"/>
        <rFont val="Arial Cyr"/>
      </rPr>
      <t>S2160</t>
    </r>
  </si>
  <si>
    <r>
      <t>01202</t>
    </r>
    <r>
      <rPr>
        <b/>
        <sz val="9"/>
        <color rgb="FF000000"/>
        <rFont val="Arial Cyr"/>
      </rPr>
      <t>S2340</t>
    </r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</si>
  <si>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</si>
  <si>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</si>
  <si>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</si>
  <si>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</si>
  <si>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КУЛЬТУРА И КИНЕМАТОГРАФИЯ</t>
  </si>
  <si>
    <t>011010183110</t>
  </si>
  <si>
    <t>Рудич</t>
  </si>
  <si>
    <t xml:space="preserve">Исполнительный </t>
  </si>
  <si>
    <t>из них:</t>
  </si>
  <si>
    <t>расходы по суду</t>
  </si>
  <si>
    <t>38 месяцев</t>
  </si>
  <si>
    <t>Пенсия долг</t>
  </si>
  <si>
    <t>16 месяцев</t>
  </si>
  <si>
    <t>Итого:</t>
  </si>
  <si>
    <t>1001</t>
  </si>
  <si>
    <t>Социальная политика</t>
  </si>
  <si>
    <t>9991481040</t>
  </si>
  <si>
    <t xml:space="preserve">Доплата к пенсии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</si>
</sst>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\.mm\.yyyy"/>
    <numFmt numFmtId="165" formatCode="#,##0.00_ ;\-#,##0.00"/>
    <numFmt numFmtId="166" formatCode="#,##0.00_р_.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Arial Cyr"/>
      <charset val="204"/>
    </font>
    <font>
      <b/>
      <sz val="8"/>
      <color rgb="FF000000"/>
      <name val="Arial Cyr"/>
      <charset val="204"/>
    </font>
    <font>
      <sz val="11"/>
      <name val="Bodoni MT Black"/>
      <family val="1"/>
    </font>
    <font>
      <b/>
      <sz val="11"/>
      <name val="Calibri"/>
      <family val="2"/>
      <charset val="204"/>
      <scheme val="minor"/>
    </font>
    <font>
      <b/>
      <sz val="9"/>
      <color rgb="FF000000"/>
      <name val="Arial Cyr"/>
    </font>
    <font>
      <sz val="9"/>
      <name val="Arial Cyr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0" fontId="3" fillId="0" borderId="18" xfId="40" applyNumberFormat="1" applyProtection="1">
      <alignment horizontal="left" wrapTex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2" borderId="26" xfId="97" applyNumberFormat="1" applyProtection="1">
      <alignment horizontal="left" wrapTex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9" fontId="3" fillId="0" borderId="13" xfId="29" applyNumberFormat="1" applyProtection="1">
      <alignment horizontal="center" vertical="top" wrapText="1"/>
    </xf>
    <xf numFmtId="49" fontId="3" fillId="0" borderId="4" xfId="34" applyNumberFormat="1" applyProtection="1">
      <alignment horizontal="center" vertical="center"/>
    </xf>
    <xf numFmtId="49" fontId="0" fillId="0" borderId="0" xfId="0" applyNumberFormat="1" applyProtection="1">
      <protection locked="0"/>
    </xf>
    <xf numFmtId="0" fontId="1" fillId="0" borderId="5" xfId="32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3" fillId="4" borderId="21" xfId="44" applyNumberFormat="1" applyFill="1" applyAlignment="1" applyProtection="1">
      <alignment horizontal="left" vertical="top" wrapText="1"/>
    </xf>
    <xf numFmtId="0" fontId="3" fillId="0" borderId="21" xfId="44" applyNumberFormat="1" applyAlignment="1" applyProtection="1">
      <alignment horizontal="left" vertical="top" wrapText="1"/>
    </xf>
    <xf numFmtId="0" fontId="1" fillId="0" borderId="1" xfId="1" applyNumberFormat="1" applyAlignment="1" applyProtection="1">
      <alignment vertical="center"/>
    </xf>
    <xf numFmtId="49" fontId="1" fillId="0" borderId="1" xfId="1" applyNumberFormat="1" applyAlignment="1" applyProtection="1">
      <alignment vertical="center"/>
    </xf>
    <xf numFmtId="0" fontId="2" fillId="0" borderId="1" xfId="5" applyNumberFormat="1" applyAlignment="1" applyProtection="1">
      <alignment vertical="center"/>
    </xf>
    <xf numFmtId="49" fontId="5" fillId="0" borderId="1" xfId="6" applyNumberFormat="1" applyAlignment="1" applyProtection="1">
      <alignment vertical="center"/>
    </xf>
    <xf numFmtId="0" fontId="5" fillId="0" borderId="1" xfId="6" applyNumberFormat="1" applyAlignment="1" applyProtection="1">
      <alignment vertical="center"/>
    </xf>
    <xf numFmtId="0" fontId="3" fillId="0" borderId="1" xfId="10" applyNumberFormat="1" applyAlignment="1" applyProtection="1">
      <alignment vertical="center"/>
    </xf>
    <xf numFmtId="0" fontId="6" fillId="0" borderId="1" xfId="14" applyNumberFormat="1" applyAlignment="1" applyProtection="1">
      <alignment vertical="center"/>
    </xf>
    <xf numFmtId="49" fontId="3" fillId="0" borderId="1" xfId="10" applyNumberFormat="1" applyAlignment="1" applyProtection="1">
      <alignment vertical="center"/>
    </xf>
    <xf numFmtId="0" fontId="3" fillId="0" borderId="1" xfId="16" applyNumberFormat="1" applyAlignment="1" applyProtection="1">
      <alignment horizontal="left" vertical="center"/>
    </xf>
    <xf numFmtId="49" fontId="3" fillId="0" borderId="1" xfId="16" applyNumberFormat="1" applyAlignment="1" applyProtection="1">
      <alignment horizontal="left" vertical="center"/>
    </xf>
    <xf numFmtId="49" fontId="3" fillId="0" borderId="1" xfId="17" applyNumberFormat="1" applyAlignment="1" applyProtection="1">
      <alignment vertical="center"/>
    </xf>
    <xf numFmtId="0" fontId="3" fillId="0" borderId="11" xfId="24" applyNumberFormat="1" applyAlignment="1" applyProtection="1">
      <alignment horizontal="left" vertical="center"/>
    </xf>
    <xf numFmtId="49" fontId="3" fillId="0" borderId="11" xfId="24" applyNumberFormat="1" applyAlignment="1" applyProtection="1">
      <alignment horizontal="left" vertical="center"/>
    </xf>
    <xf numFmtId="49" fontId="3" fillId="0" borderId="11" xfId="25" applyNumberFormat="1" applyAlignment="1" applyProtection="1">
      <alignment vertical="center"/>
    </xf>
    <xf numFmtId="0" fontId="3" fillId="0" borderId="4" xfId="34" applyNumberFormat="1" applyAlignment="1" applyProtection="1">
      <alignment horizontal="center" vertical="center"/>
    </xf>
    <xf numFmtId="49" fontId="3" fillId="0" borderId="4" xfId="34" applyNumberFormat="1" applyAlignment="1" applyProtection="1">
      <alignment horizontal="center" vertical="center"/>
    </xf>
    <xf numFmtId="49" fontId="3" fillId="0" borderId="16" xfId="37" applyNumberFormat="1" applyAlignment="1" applyProtection="1">
      <alignment horizontal="center" vertical="center" wrapText="1"/>
    </xf>
    <xf numFmtId="49" fontId="3" fillId="0" borderId="17" xfId="38" applyNumberFormat="1" applyAlignment="1" applyProtection="1">
      <alignment horizontal="center" vertical="center"/>
    </xf>
    <xf numFmtId="49" fontId="3" fillId="0" borderId="19" xfId="41" applyNumberFormat="1" applyAlignment="1" applyProtection="1">
      <alignment horizontal="center" vertical="center" shrinkToFit="1"/>
    </xf>
    <xf numFmtId="49" fontId="3" fillId="0" borderId="20" xfId="42" applyNumberFormat="1" applyAlignment="1" applyProtection="1">
      <alignment horizontal="center" vertical="center"/>
    </xf>
    <xf numFmtId="4" fontId="3" fillId="0" borderId="20" xfId="43" applyNumberFormat="1" applyAlignment="1" applyProtection="1">
      <alignment horizontal="right" vertical="center" shrinkToFit="1"/>
    </xf>
    <xf numFmtId="49" fontId="3" fillId="4" borderId="22" xfId="45" applyNumberFormat="1" applyFill="1" applyAlignment="1" applyProtection="1">
      <alignment horizontal="center" vertical="center" shrinkToFit="1"/>
    </xf>
    <xf numFmtId="49" fontId="3" fillId="0" borderId="22" xfId="45" applyNumberFormat="1" applyAlignment="1" applyProtection="1">
      <alignment horizontal="center" vertical="center" shrinkToFit="1"/>
    </xf>
    <xf numFmtId="49" fontId="6" fillId="0" borderId="1" xfId="14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6" borderId="21" xfId="44" applyNumberFormat="1" applyFill="1" applyAlignment="1" applyProtection="1">
      <alignment horizontal="left" vertical="top" wrapText="1"/>
    </xf>
    <xf numFmtId="49" fontId="3" fillId="6" borderId="22" xfId="45" applyNumberFormat="1" applyFill="1" applyAlignment="1" applyProtection="1">
      <alignment horizontal="center" vertical="center" shrinkToFit="1"/>
    </xf>
    <xf numFmtId="0" fontId="3" fillId="7" borderId="21" xfId="44" applyNumberFormat="1" applyFill="1" applyAlignment="1" applyProtection="1">
      <alignment horizontal="left" vertical="top" wrapText="1"/>
    </xf>
    <xf numFmtId="49" fontId="3" fillId="7" borderId="22" xfId="45" applyNumberFormat="1" applyFill="1" applyAlignment="1" applyProtection="1">
      <alignment horizontal="center" vertical="center" shrinkToFit="1"/>
    </xf>
    <xf numFmtId="0" fontId="3" fillId="0" borderId="13" xfId="29" applyNumberFormat="1" applyAlignment="1" applyProtection="1">
      <alignment horizontal="center" vertical="center" wrapText="1"/>
    </xf>
    <xf numFmtId="49" fontId="7" fillId="4" borderId="23" xfId="46" applyNumberFormat="1" applyFont="1" applyFill="1" applyAlignment="1" applyProtection="1">
      <alignment horizontal="center" vertical="center"/>
    </xf>
    <xf numFmtId="49" fontId="7" fillId="6" borderId="23" xfId="46" applyNumberFormat="1" applyFont="1" applyFill="1" applyAlignment="1" applyProtection="1">
      <alignment horizontal="center" vertical="center"/>
    </xf>
    <xf numFmtId="49" fontId="7" fillId="0" borderId="23" xfId="46" applyNumberFormat="1" applyFont="1" applyAlignment="1" applyProtection="1">
      <alignment horizontal="center" vertical="center"/>
    </xf>
    <xf numFmtId="49" fontId="7" fillId="7" borderId="23" xfId="46" applyNumberFormat="1" applyFont="1" applyFill="1" applyAlignment="1" applyProtection="1">
      <alignment horizontal="center" vertical="center"/>
    </xf>
    <xf numFmtId="4" fontId="7" fillId="4" borderId="23" xfId="47" applyNumberFormat="1" applyFont="1" applyFill="1" applyAlignment="1" applyProtection="1">
      <alignment horizontal="right" vertical="center" shrinkToFit="1"/>
    </xf>
    <xf numFmtId="4" fontId="7" fillId="6" borderId="23" xfId="47" applyNumberFormat="1" applyFont="1" applyFill="1" applyAlignment="1" applyProtection="1">
      <alignment horizontal="right" vertical="center" shrinkToFit="1"/>
    </xf>
    <xf numFmtId="4" fontId="7" fillId="0" borderId="23" xfId="47" applyNumberFormat="1" applyFont="1" applyAlignment="1" applyProtection="1">
      <alignment horizontal="right" vertical="center" shrinkToFit="1"/>
    </xf>
    <xf numFmtId="4" fontId="7" fillId="7" borderId="23" xfId="47" applyNumberFormat="1" applyFont="1" applyFill="1" applyAlignment="1" applyProtection="1">
      <alignment horizontal="right" vertical="center" shrinkToFit="1"/>
    </xf>
    <xf numFmtId="4" fontId="13" fillId="8" borderId="17" xfId="39" applyNumberFormat="1" applyFont="1" applyFill="1" applyAlignment="1" applyProtection="1">
      <alignment horizontal="right" vertical="center" shrinkToFit="1"/>
    </xf>
    <xf numFmtId="0" fontId="14" fillId="5" borderId="21" xfId="44" applyNumberFormat="1" applyFont="1" applyFill="1" applyAlignment="1" applyProtection="1">
      <alignment horizontal="left" vertical="top" wrapText="1"/>
    </xf>
    <xf numFmtId="49" fontId="14" fillId="5" borderId="22" xfId="45" applyNumberFormat="1" applyFont="1" applyFill="1" applyAlignment="1" applyProtection="1">
      <alignment horizontal="center" vertical="center" shrinkToFit="1"/>
    </xf>
    <xf numFmtId="49" fontId="13" fillId="5" borderId="23" xfId="46" applyNumberFormat="1" applyFont="1" applyFill="1" applyAlignment="1" applyProtection="1">
      <alignment horizontal="center" vertical="center"/>
    </xf>
    <xf numFmtId="4" fontId="13" fillId="5" borderId="23" xfId="47" applyNumberFormat="1" applyFont="1" applyFill="1" applyAlignment="1" applyProtection="1">
      <alignment horizontal="right" vertical="center" shrinkToFit="1"/>
    </xf>
    <xf numFmtId="49" fontId="2" fillId="0" borderId="2" xfId="28" applyNumberFormat="1" applyProtection="1">
      <alignment horizontal="center"/>
    </xf>
    <xf numFmtId="49" fontId="3" fillId="0" borderId="16" xfId="53" applyNumberFormat="1" applyProtection="1">
      <alignment horizontal="center" shrinkToFit="1"/>
    </xf>
    <xf numFmtId="49" fontId="3" fillId="0" borderId="19" xfId="56" applyNumberFormat="1" applyProtection="1">
      <alignment horizontal="center" shrinkToFit="1"/>
    </xf>
    <xf numFmtId="4" fontId="13" fillId="8" borderId="17" xfId="39" applyNumberFormat="1" applyFont="1" applyFill="1" applyProtection="1">
      <alignment horizontal="right" shrinkToFit="1"/>
    </xf>
    <xf numFmtId="0" fontId="3" fillId="4" borderId="18" xfId="40" applyNumberFormat="1" applyFill="1" applyProtection="1">
      <alignment horizontal="left" wrapText="1"/>
    </xf>
    <xf numFmtId="0" fontId="3" fillId="4" borderId="26" xfId="59" applyNumberFormat="1" applyFill="1" applyProtection="1">
      <alignment horizontal="left" wrapText="1"/>
    </xf>
    <xf numFmtId="4" fontId="0" fillId="0" borderId="0" xfId="0" applyNumberFormat="1" applyProtection="1">
      <protection locked="0"/>
    </xf>
    <xf numFmtId="0" fontId="3" fillId="4" borderId="16" xfId="83" applyNumberFormat="1" applyFill="1" applyAlignment="1" applyProtection="1">
      <alignment horizontal="center" vertical="center" shrinkToFit="1"/>
    </xf>
    <xf numFmtId="49" fontId="3" fillId="4" borderId="17" xfId="84" applyNumberFormat="1" applyFill="1" applyAlignment="1" applyProtection="1">
      <alignment horizontal="center" vertical="center"/>
    </xf>
    <xf numFmtId="4" fontId="3" fillId="4" borderId="17" xfId="39" applyNumberFormat="1" applyFill="1" applyAlignment="1" applyProtection="1">
      <alignment horizontal="right" vertical="center" shrinkToFit="1"/>
    </xf>
    <xf numFmtId="4" fontId="3" fillId="4" borderId="38" xfId="54" applyNumberFormat="1" applyFill="1" applyBorder="1" applyAlignment="1" applyProtection="1">
      <alignment horizontal="right" vertical="center" shrinkToFit="1"/>
    </xf>
    <xf numFmtId="0" fontId="3" fillId="4" borderId="32" xfId="86" applyNumberFormat="1" applyFill="1" applyAlignment="1" applyProtection="1">
      <alignment horizontal="center" vertical="center" shrinkToFit="1"/>
    </xf>
    <xf numFmtId="49" fontId="3" fillId="4" borderId="13" xfId="87" applyNumberFormat="1" applyFill="1" applyAlignment="1" applyProtection="1">
      <alignment horizontal="center" vertical="center"/>
    </xf>
    <xf numFmtId="4" fontId="3" fillId="4" borderId="13" xfId="91" applyNumberFormat="1" applyFill="1" applyAlignment="1" applyProtection="1">
      <alignment horizontal="right" vertical="center" shrinkToFit="1"/>
    </xf>
    <xf numFmtId="4" fontId="3" fillId="4" borderId="21" xfId="54" applyNumberFormat="1" applyFill="1" applyBorder="1" applyAlignment="1" applyProtection="1">
      <alignment horizontal="right" vertical="center" shrinkToFit="1"/>
    </xf>
    <xf numFmtId="49" fontId="3" fillId="4" borderId="27" xfId="98" applyNumberFormat="1" applyFill="1" applyAlignment="1" applyProtection="1">
      <alignment horizontal="center" vertical="center" shrinkToFit="1"/>
    </xf>
    <xf numFmtId="0" fontId="3" fillId="0" borderId="32" xfId="86" applyNumberFormat="1" applyAlignment="1" applyProtection="1">
      <alignment horizontal="center" vertical="center" shrinkToFit="1"/>
    </xf>
    <xf numFmtId="49" fontId="3" fillId="0" borderId="13" xfId="87" applyNumberFormat="1" applyAlignment="1" applyProtection="1">
      <alignment horizontal="center" vertical="center"/>
    </xf>
    <xf numFmtId="4" fontId="3" fillId="0" borderId="13" xfId="91" applyNumberFormat="1" applyAlignment="1" applyProtection="1">
      <alignment horizontal="right" vertical="center" shrinkToFit="1"/>
    </xf>
    <xf numFmtId="49" fontId="3" fillId="0" borderId="27" xfId="98" applyNumberFormat="1" applyAlignment="1" applyProtection="1">
      <alignment horizontal="center" vertical="center" shrinkToFit="1"/>
    </xf>
    <xf numFmtId="49" fontId="3" fillId="4" borderId="13" xfId="99" applyNumberFormat="1" applyFill="1" applyAlignment="1" applyProtection="1">
      <alignment horizontal="center" vertical="center" shrinkToFit="1"/>
    </xf>
    <xf numFmtId="49" fontId="3" fillId="0" borderId="13" xfId="99" applyNumberFormat="1" applyAlignment="1" applyProtection="1">
      <alignment horizontal="center" vertical="center" shrinkToFit="1"/>
    </xf>
    <xf numFmtId="0" fontId="3" fillId="7" borderId="26" xfId="59" applyNumberFormat="1" applyFill="1" applyProtection="1">
      <alignment horizontal="left" wrapText="1"/>
    </xf>
    <xf numFmtId="49" fontId="7" fillId="4" borderId="37" xfId="56" applyNumberFormat="1" applyFont="1" applyFill="1" applyBorder="1" applyProtection="1">
      <alignment horizontal="center" shrinkToFit="1"/>
    </xf>
    <xf numFmtId="49" fontId="7" fillId="4" borderId="34" xfId="56" applyNumberFormat="1" applyFont="1" applyFill="1" applyBorder="1" applyProtection="1">
      <alignment horizontal="center" shrinkToFit="1"/>
    </xf>
    <xf numFmtId="165" fontId="7" fillId="4" borderId="34" xfId="57" applyNumberFormat="1" applyFont="1" applyFill="1" applyBorder="1" applyProtection="1">
      <alignment horizontal="right" shrinkToFit="1"/>
    </xf>
    <xf numFmtId="49" fontId="7" fillId="0" borderId="35" xfId="60" applyNumberFormat="1" applyFont="1" applyBorder="1" applyProtection="1">
      <alignment horizontal="center" wrapText="1"/>
    </xf>
    <xf numFmtId="49" fontId="7" fillId="0" borderId="34" xfId="60" applyNumberFormat="1" applyFont="1" applyBorder="1" applyProtection="1">
      <alignment horizontal="center" wrapText="1"/>
    </xf>
    <xf numFmtId="4" fontId="7" fillId="0" borderId="34" xfId="62" applyNumberFormat="1" applyFont="1" applyBorder="1" applyProtection="1">
      <alignment horizontal="right" wrapText="1"/>
    </xf>
    <xf numFmtId="4" fontId="7" fillId="0" borderId="36" xfId="63" applyNumberFormat="1" applyFont="1" applyBorder="1" applyProtection="1">
      <alignment horizontal="right" wrapText="1"/>
    </xf>
    <xf numFmtId="49" fontId="7" fillId="4" borderId="34" xfId="60" applyNumberFormat="1" applyFont="1" applyFill="1" applyBorder="1" applyProtection="1">
      <alignment horizontal="center" wrapText="1"/>
    </xf>
    <xf numFmtId="4" fontId="7" fillId="4" borderId="34" xfId="62" applyNumberFormat="1" applyFont="1" applyFill="1" applyBorder="1" applyProtection="1">
      <alignment horizontal="right" wrapText="1"/>
    </xf>
    <xf numFmtId="49" fontId="7" fillId="7" borderId="35" xfId="60" applyNumberFormat="1" applyFont="1" applyFill="1" applyBorder="1" applyProtection="1">
      <alignment horizontal="center" wrapText="1"/>
    </xf>
    <xf numFmtId="49" fontId="7" fillId="7" borderId="34" xfId="60" applyNumberFormat="1" applyFont="1" applyFill="1" applyBorder="1" applyProtection="1">
      <alignment horizontal="center" wrapText="1"/>
    </xf>
    <xf numFmtId="4" fontId="7" fillId="7" borderId="34" xfId="62" applyNumberFormat="1" applyFont="1" applyFill="1" applyBorder="1" applyProtection="1">
      <alignment horizontal="right" wrapText="1"/>
    </xf>
    <xf numFmtId="4" fontId="7" fillId="7" borderId="36" xfId="63" applyNumberFormat="1" applyFont="1" applyFill="1" applyBorder="1" applyProtection="1">
      <alignment horizontal="right" wrapText="1"/>
    </xf>
    <xf numFmtId="49" fontId="7" fillId="7" borderId="34" xfId="56" applyNumberFormat="1" applyFont="1" applyFill="1" applyBorder="1" applyProtection="1">
      <alignment horizontal="center" shrinkToFit="1"/>
    </xf>
    <xf numFmtId="49" fontId="7" fillId="0" borderId="22" xfId="60" applyNumberFormat="1" applyFont="1" applyProtection="1">
      <alignment horizontal="center" wrapText="1"/>
    </xf>
    <xf numFmtId="4" fontId="7" fillId="0" borderId="23" xfId="62" applyNumberFormat="1" applyFont="1" applyProtection="1">
      <alignment horizontal="right" wrapText="1"/>
    </xf>
    <xf numFmtId="49" fontId="7" fillId="0" borderId="28" xfId="66" applyNumberFormat="1" applyFont="1" applyProtection="1">
      <alignment horizontal="center" shrinkToFit="1"/>
    </xf>
    <xf numFmtId="49" fontId="7" fillId="0" borderId="28" xfId="60" applyNumberFormat="1" applyFont="1" applyBorder="1" applyProtection="1">
      <alignment horizontal="center" wrapText="1"/>
    </xf>
    <xf numFmtId="49" fontId="7" fillId="7" borderId="37" xfId="56" applyNumberFormat="1" applyFont="1" applyFill="1" applyBorder="1" applyProtection="1">
      <alignment horizontal="center" shrinkToFit="1"/>
    </xf>
    <xf numFmtId="49" fontId="3" fillId="0" borderId="39" xfId="29" applyNumberFormat="1" applyBorder="1" applyAlignment="1" applyProtection="1">
      <alignment horizontal="center" vertical="center" wrapText="1"/>
    </xf>
    <xf numFmtId="0" fontId="1" fillId="0" borderId="11" xfId="31" applyNumberFormat="1" applyBorder="1" applyProtection="1"/>
    <xf numFmtId="49" fontId="3" fillId="0" borderId="40" xfId="35" applyNumberFormat="1" applyBorder="1" applyAlignment="1" applyProtection="1">
      <alignment horizontal="center" vertical="center"/>
    </xf>
    <xf numFmtId="49" fontId="3" fillId="9" borderId="41" xfId="30" applyNumberFormat="1" applyFill="1" applyBorder="1" applyAlignment="1" applyProtection="1">
      <alignment horizontal="center" vertical="center" wrapText="1"/>
    </xf>
    <xf numFmtId="49" fontId="3" fillId="10" borderId="42" xfId="30" applyNumberFormat="1" applyFill="1" applyBorder="1" applyAlignment="1" applyProtection="1">
      <alignment horizontal="center" vertical="center" wrapText="1"/>
    </xf>
    <xf numFmtId="49" fontId="3" fillId="11" borderId="43" xfId="30" applyNumberFormat="1" applyFill="1" applyBorder="1" applyAlignment="1" applyProtection="1">
      <alignment horizontal="center" vertical="center" wrapText="1"/>
    </xf>
    <xf numFmtId="4" fontId="7" fillId="9" borderId="34" xfId="62" applyNumberFormat="1" applyFont="1" applyFill="1" applyBorder="1" applyProtection="1">
      <alignment horizontal="right" wrapTex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Alignment="1" applyProtection="1">
      <alignment horizontal="center" vertical="center"/>
    </xf>
    <xf numFmtId="0" fontId="5" fillId="0" borderId="1" xfId="7" applyNumberFormat="1" applyBorder="1" applyAlignment="1" applyProtection="1">
      <alignment vertical="center"/>
    </xf>
    <xf numFmtId="0" fontId="3" fillId="0" borderId="1" xfId="8" applyNumberFormat="1" applyBorder="1" applyAlignment="1" applyProtection="1">
      <alignment horizontal="center" vertical="center"/>
    </xf>
    <xf numFmtId="0" fontId="3" fillId="0" borderId="1" xfId="11" applyNumberFormat="1" applyBorder="1" applyAlignment="1" applyProtection="1">
      <alignment horizontal="right" vertical="center"/>
    </xf>
    <xf numFmtId="49" fontId="3" fillId="0" borderId="1" xfId="12" applyNumberFormat="1" applyBorder="1" applyAlignment="1" applyProtection="1">
      <alignment horizontal="center" vertical="center"/>
    </xf>
    <xf numFmtId="164" fontId="3" fillId="0" borderId="1" xfId="15" applyNumberFormat="1" applyBorder="1" applyAlignment="1" applyProtection="1">
      <alignment horizontal="center" vertical="center"/>
    </xf>
    <xf numFmtId="49" fontId="3" fillId="0" borderId="1" xfId="18" applyNumberFormat="1" applyBorder="1" applyAlignment="1" applyProtection="1">
      <alignment horizontal="right" vertical="center"/>
    </xf>
    <xf numFmtId="49" fontId="3" fillId="0" borderId="1" xfId="19" applyNumberFormat="1" applyBorder="1" applyAlignment="1" applyProtection="1">
      <alignment horizontal="center" vertical="center"/>
    </xf>
    <xf numFmtId="49" fontId="3" fillId="0" borderId="1" xfId="21" applyNumberFormat="1" applyBorder="1" applyAlignment="1" applyProtection="1">
      <alignment horizontal="center" vertical="center"/>
    </xf>
    <xf numFmtId="49" fontId="3" fillId="0" borderId="1" xfId="23" applyNumberFormat="1" applyBorder="1" applyAlignment="1" applyProtection="1">
      <alignment horizontal="right" vertical="center"/>
    </xf>
    <xf numFmtId="49" fontId="3" fillId="0" borderId="1" xfId="26" applyNumberFormat="1" applyBorder="1" applyAlignment="1" applyProtection="1">
      <alignment vertical="center"/>
    </xf>
    <xf numFmtId="49" fontId="3" fillId="0" borderId="1" xfId="27" applyNumberFormat="1" applyBorder="1" applyAlignment="1" applyProtection="1">
      <alignment horizontal="center" vertical="center"/>
    </xf>
    <xf numFmtId="4" fontId="17" fillId="9" borderId="29" xfId="68" applyNumberFormat="1" applyFont="1" applyFill="1" applyProtection="1">
      <alignment horizontal="right" shrinkToFit="1"/>
    </xf>
    <xf numFmtId="0" fontId="16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0" fillId="0" borderId="0" xfId="0" applyAlignment="1" applyProtection="1">
      <protection locked="0"/>
    </xf>
    <xf numFmtId="4" fontId="7" fillId="12" borderId="23" xfId="47" applyNumberFormat="1" applyFont="1" applyFill="1" applyAlignment="1" applyProtection="1">
      <alignment horizontal="right" vertical="center" shrinkToFit="1"/>
    </xf>
    <xf numFmtId="43" fontId="0" fillId="0" borderId="0" xfId="130" applyFont="1" applyProtection="1">
      <protection locked="0"/>
    </xf>
    <xf numFmtId="0" fontId="0" fillId="0" borderId="0" xfId="0" applyNumberFormat="1" applyProtection="1">
      <protection locked="0"/>
    </xf>
    <xf numFmtId="4" fontId="7" fillId="12" borderId="23" xfId="47" applyNumberFormat="1" applyFont="1" applyFill="1" applyAlignment="1" applyProtection="1">
      <alignment horizontal="center" vertical="center" shrinkToFit="1"/>
    </xf>
    <xf numFmtId="4" fontId="7" fillId="0" borderId="34" xfId="62" applyNumberFormat="1" applyFont="1" applyFill="1" applyBorder="1" applyProtection="1">
      <alignment horizontal="right" wrapText="1"/>
    </xf>
    <xf numFmtId="4" fontId="18" fillId="0" borderId="34" xfId="62" applyNumberFormat="1" applyFont="1" applyFill="1" applyBorder="1" applyProtection="1">
      <alignment horizontal="right" wrapText="1"/>
    </xf>
    <xf numFmtId="0" fontId="3" fillId="13" borderId="26" xfId="59" applyNumberFormat="1" applyFill="1" applyProtection="1">
      <alignment horizontal="left" wrapText="1"/>
    </xf>
    <xf numFmtId="49" fontId="7" fillId="13" borderId="35" xfId="60" applyNumberFormat="1" applyFont="1" applyFill="1" applyBorder="1" applyProtection="1">
      <alignment horizontal="center" wrapText="1"/>
    </xf>
    <xf numFmtId="49" fontId="7" fillId="13" borderId="34" xfId="60" applyNumberFormat="1" applyFont="1" applyFill="1" applyBorder="1" applyProtection="1">
      <alignment horizontal="center" wrapText="1"/>
    </xf>
    <xf numFmtId="4" fontId="7" fillId="13" borderId="34" xfId="62" applyNumberFormat="1" applyFont="1" applyFill="1" applyBorder="1" applyProtection="1">
      <alignment horizontal="right" wrapText="1"/>
    </xf>
    <xf numFmtId="4" fontId="18" fillId="13" borderId="34" xfId="62" applyNumberFormat="1" applyFont="1" applyFill="1" applyBorder="1" applyProtection="1">
      <alignment horizontal="right" wrapText="1"/>
    </xf>
    <xf numFmtId="4" fontId="7" fillId="4" borderId="34" xfId="62" applyNumberFormat="1" applyFont="1" applyFill="1" applyBorder="1" applyAlignment="1" applyProtection="1">
      <alignment horizontal="right" wrapText="1"/>
    </xf>
    <xf numFmtId="4" fontId="7" fillId="9" borderId="34" xfId="63" applyNumberFormat="1" applyFont="1" applyFill="1" applyBorder="1" applyProtection="1">
      <alignment horizontal="right" wrapText="1"/>
    </xf>
    <xf numFmtId="4" fontId="7" fillId="0" borderId="34" xfId="63" applyNumberFormat="1" applyFont="1" applyFill="1" applyBorder="1" applyProtection="1">
      <alignment horizontal="right" wrapText="1"/>
    </xf>
    <xf numFmtId="4" fontId="7" fillId="0" borderId="34" xfId="63" applyNumberFormat="1" applyFont="1" applyBorder="1" applyProtection="1">
      <alignment horizontal="right" wrapText="1"/>
    </xf>
    <xf numFmtId="4" fontId="7" fillId="13" borderId="34" xfId="63" applyNumberFormat="1" applyFont="1" applyFill="1" applyBorder="1" applyProtection="1">
      <alignment horizontal="right" wrapText="1"/>
    </xf>
    <xf numFmtId="4" fontId="7" fillId="0" borderId="44" xfId="62" applyNumberFormat="1" applyFont="1" applyFill="1" applyBorder="1" applyProtection="1">
      <alignment horizontal="right" wrapText="1"/>
    </xf>
    <xf numFmtId="4" fontId="7" fillId="7" borderId="44" xfId="62" applyNumberFormat="1" applyFont="1" applyFill="1" applyBorder="1" applyProtection="1">
      <alignment horizontal="right" wrapText="1"/>
    </xf>
    <xf numFmtId="4" fontId="7" fillId="7" borderId="34" xfId="63" applyNumberFormat="1" applyFont="1" applyFill="1" applyBorder="1" applyProtection="1">
      <alignment horizontal="right" wrapText="1"/>
    </xf>
    <xf numFmtId="4" fontId="18" fillId="0" borderId="34" xfId="62" applyNumberFormat="1" applyFont="1" applyBorder="1" applyProtection="1">
      <alignment horizontal="right" wrapText="1"/>
    </xf>
    <xf numFmtId="4" fontId="7" fillId="0" borderId="34" xfId="62" applyFont="1" applyFill="1" applyBorder="1" applyProtection="1">
      <alignment horizontal="right" wrapText="1"/>
    </xf>
    <xf numFmtId="4" fontId="7" fillId="12" borderId="34" xfId="62" applyNumberFormat="1" applyFont="1" applyFill="1" applyBorder="1" applyProtection="1">
      <alignment horizontal="right" wrapText="1"/>
    </xf>
    <xf numFmtId="166" fontId="0" fillId="0" borderId="0" xfId="0" applyNumberFormat="1"/>
    <xf numFmtId="166" fontId="0" fillId="12" borderId="0" xfId="0" applyNumberFormat="1" applyFill="1"/>
    <xf numFmtId="49" fontId="7" fillId="0" borderId="8" xfId="60" applyNumberFormat="1" applyFont="1" applyBorder="1" applyProtection="1">
      <alignment horizontal="center" wrapText="1"/>
    </xf>
    <xf numFmtId="0" fontId="3" fillId="0" borderId="26" xfId="59" applyNumberFormat="1" applyFill="1" applyProtection="1">
      <alignment horizontal="left" wrapText="1"/>
    </xf>
    <xf numFmtId="43" fontId="16" fillId="9" borderId="0" xfId="130" applyNumberFormat="1" applyFont="1" applyFill="1" applyProtection="1">
      <protection locked="0"/>
    </xf>
    <xf numFmtId="4" fontId="15" fillId="9" borderId="0" xfId="0" applyNumberFormat="1" applyFont="1" applyFill="1" applyAlignment="1" applyProtection="1">
      <alignment horizontal="center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Alignment="1" applyProtection="1">
      <alignment horizontal="left" vertical="center" wrapText="1"/>
    </xf>
    <xf numFmtId="0" fontId="3" fillId="0" borderId="2" xfId="20" applyAlignment="1">
      <alignment horizontal="left" vertical="center" wrapText="1"/>
    </xf>
    <xf numFmtId="0" fontId="3" fillId="0" borderId="10" xfId="22" applyNumberFormat="1" applyAlignment="1" applyProtection="1">
      <alignment horizontal="left" vertical="center" wrapText="1"/>
    </xf>
    <xf numFmtId="0" fontId="3" fillId="0" borderId="10" xfId="22" applyAlignment="1">
      <alignment horizontal="left" vertical="center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2" fillId="0" borderId="1" xfId="28" applyBorder="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Финансовый" xfId="130" builtinId="3"/>
  </cellStyles>
  <dxfs count="0"/>
  <tableStyles count="0"/>
  <colors>
    <mruColors>
      <color rgb="FFD1FFFF"/>
      <color rgb="FF99FFCC"/>
      <color rgb="FFCCFFCC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topLeftCell="A42" zoomScale="70" zoomScaleSheetLayoutView="70" workbookViewId="0">
      <selection activeCell="D62" sqref="D62"/>
    </sheetView>
  </sheetViews>
  <sheetFormatPr defaultColWidth="9.109375" defaultRowHeight="14.4"/>
  <cols>
    <col min="1" max="1" width="50.6640625" style="1" customWidth="1"/>
    <col min="2" max="3" width="6.44140625" style="88" hidden="1" customWidth="1"/>
    <col min="4" max="4" width="20" style="89" customWidth="1"/>
    <col min="5" max="7" width="14.109375" style="88" customWidth="1"/>
    <col min="8" max="8" width="9.109375" style="1" hidden="1"/>
    <col min="9" max="9" width="9.109375" style="1"/>
    <col min="10" max="10" width="15.5546875" style="176" bestFit="1" customWidth="1"/>
    <col min="11" max="11" width="9.109375" style="1"/>
    <col min="12" max="12" width="26" style="1" customWidth="1"/>
    <col min="13" max="13" width="15.5546875" style="1" bestFit="1" customWidth="1"/>
    <col min="14" max="16384" width="9.109375" style="1"/>
  </cols>
  <sheetData>
    <row r="1" spans="1:13" ht="9" customHeight="1">
      <c r="A1" s="2"/>
      <c r="B1" s="64"/>
      <c r="C1" s="64"/>
      <c r="D1" s="65"/>
      <c r="E1" s="64"/>
      <c r="F1" s="64"/>
      <c r="G1" s="64"/>
      <c r="H1" s="2"/>
    </row>
    <row r="2" spans="1:13" ht="14.25" customHeight="1">
      <c r="A2" s="203" t="s">
        <v>279</v>
      </c>
      <c r="B2" s="204"/>
      <c r="C2" s="204"/>
      <c r="D2" s="204"/>
      <c r="E2" s="204"/>
      <c r="F2" s="204"/>
      <c r="G2" s="159"/>
      <c r="H2" s="4"/>
    </row>
    <row r="3" spans="1:13" ht="9" customHeight="1">
      <c r="A3" s="5"/>
      <c r="B3" s="66"/>
      <c r="C3" s="66"/>
      <c r="D3" s="67"/>
      <c r="E3" s="68"/>
      <c r="F3" s="160"/>
      <c r="G3" s="161"/>
      <c r="H3" s="157"/>
    </row>
    <row r="4" spans="1:13" ht="9" customHeight="1">
      <c r="A4" s="2"/>
      <c r="B4" s="69" t="s">
        <v>262</v>
      </c>
      <c r="C4" s="69"/>
      <c r="D4" s="65"/>
      <c r="E4" s="64"/>
      <c r="F4" s="162"/>
      <c r="G4" s="163"/>
      <c r="H4" s="158"/>
    </row>
    <row r="5" spans="1:13" ht="9" customHeight="1">
      <c r="A5" s="6"/>
      <c r="B5" s="70"/>
      <c r="C5" s="70"/>
      <c r="D5" s="71"/>
      <c r="E5" s="69"/>
      <c r="F5" s="162"/>
      <c r="G5" s="164"/>
      <c r="H5" s="158"/>
    </row>
    <row r="6" spans="1:13" ht="9" customHeight="1">
      <c r="A6" s="8" t="s">
        <v>0</v>
      </c>
      <c r="B6" s="72"/>
      <c r="C6" s="72"/>
      <c r="D6" s="73"/>
      <c r="E6" s="74"/>
      <c r="F6" s="165"/>
      <c r="G6" s="166"/>
      <c r="H6" s="158"/>
    </row>
    <row r="7" spans="1:13" ht="9" customHeight="1">
      <c r="A7" s="8" t="s">
        <v>1</v>
      </c>
      <c r="B7" s="205" t="s">
        <v>2</v>
      </c>
      <c r="C7" s="205"/>
      <c r="D7" s="206"/>
      <c r="E7" s="206"/>
      <c r="F7" s="165"/>
      <c r="G7" s="167"/>
      <c r="H7" s="158"/>
    </row>
    <row r="8" spans="1:13" ht="9" customHeight="1">
      <c r="A8" s="8" t="s">
        <v>4</v>
      </c>
      <c r="B8" s="207" t="s">
        <v>5</v>
      </c>
      <c r="C8" s="207"/>
      <c r="D8" s="208"/>
      <c r="E8" s="208"/>
      <c r="F8" s="168"/>
      <c r="G8" s="167"/>
      <c r="H8" s="158"/>
    </row>
    <row r="9" spans="1:13" ht="9" customHeight="1">
      <c r="A9" s="6" t="s">
        <v>6</v>
      </c>
      <c r="B9" s="75"/>
      <c r="C9" s="75"/>
      <c r="D9" s="76"/>
      <c r="E9" s="77"/>
      <c r="F9" s="169"/>
      <c r="G9" s="167"/>
      <c r="H9" s="158"/>
    </row>
    <row r="10" spans="1:13" ht="9" customHeight="1">
      <c r="A10" s="8" t="s">
        <v>7</v>
      </c>
      <c r="B10" s="72"/>
      <c r="C10" s="72"/>
      <c r="D10" s="73"/>
      <c r="E10" s="74"/>
      <c r="F10" s="168"/>
      <c r="G10" s="170"/>
      <c r="H10" s="158"/>
    </row>
    <row r="11" spans="1:13" ht="14.1" customHeight="1" thickBot="1">
      <c r="A11" s="209" t="s">
        <v>8</v>
      </c>
      <c r="B11" s="210"/>
      <c r="C11" s="210"/>
      <c r="D11" s="210"/>
      <c r="E11" s="211"/>
      <c r="F11" s="211"/>
      <c r="G11" s="211"/>
      <c r="H11" s="10"/>
    </row>
    <row r="12" spans="1:13" ht="45.6" customHeight="1" thickBot="1">
      <c r="A12" s="11" t="s">
        <v>9</v>
      </c>
      <c r="B12" s="94"/>
      <c r="C12" s="94"/>
      <c r="D12" s="150" t="s">
        <v>11</v>
      </c>
      <c r="E12" s="153" t="s">
        <v>265</v>
      </c>
      <c r="F12" s="154" t="s">
        <v>267</v>
      </c>
      <c r="G12" s="155" t="s">
        <v>280</v>
      </c>
      <c r="H12" s="151"/>
      <c r="L12" s="177"/>
    </row>
    <row r="13" spans="1:13" ht="14.25" customHeight="1" thickBot="1">
      <c r="A13" s="13">
        <v>1</v>
      </c>
      <c r="B13" s="78"/>
      <c r="C13" s="78"/>
      <c r="D13" s="79">
        <v>3</v>
      </c>
      <c r="E13" s="152" t="s">
        <v>15</v>
      </c>
      <c r="F13" s="152" t="s">
        <v>16</v>
      </c>
      <c r="G13" s="152" t="s">
        <v>17</v>
      </c>
      <c r="H13" s="12"/>
    </row>
    <row r="14" spans="1:13" ht="17.25" customHeight="1">
      <c r="A14" s="15" t="s">
        <v>18</v>
      </c>
      <c r="B14" s="80"/>
      <c r="C14" s="80"/>
      <c r="D14" s="81" t="s">
        <v>19</v>
      </c>
      <c r="E14" s="103">
        <f>E16+E59</f>
        <v>17572315.190000001</v>
      </c>
      <c r="F14" s="103">
        <f>F16+F59</f>
        <v>17769448.969999999</v>
      </c>
      <c r="G14" s="103">
        <f>G16+G59</f>
        <v>17872508.969999999</v>
      </c>
      <c r="H14" s="12"/>
    </row>
    <row r="15" spans="1:13" ht="15" customHeight="1">
      <c r="A15" s="16" t="s">
        <v>20</v>
      </c>
      <c r="B15" s="82"/>
      <c r="C15" s="82"/>
      <c r="D15" s="83"/>
      <c r="E15" s="84"/>
      <c r="F15" s="84"/>
      <c r="G15" s="84"/>
      <c r="H15" s="12"/>
    </row>
    <row r="16" spans="1:13" s="61" customFormat="1" ht="12.75" customHeight="1">
      <c r="A16" s="104" t="s">
        <v>21</v>
      </c>
      <c r="B16" s="105"/>
      <c r="C16" s="105"/>
      <c r="D16" s="106" t="s">
        <v>171</v>
      </c>
      <c r="E16" s="107">
        <f>E17+E29+E34+E45+E53+E55+E57+E51</f>
        <v>7598872.1900000013</v>
      </c>
      <c r="F16" s="107">
        <f>F17+F29+F34+F45+F53+F55+F57+F51</f>
        <v>7635571.9700000007</v>
      </c>
      <c r="G16" s="107">
        <f>G17+G29+G34+G45+G53+G55+G57+G51</f>
        <v>7675961.9700000007</v>
      </c>
      <c r="H16" s="60"/>
      <c r="J16"/>
      <c r="K16"/>
      <c r="L16"/>
      <c r="M16"/>
    </row>
    <row r="17" spans="1:13" s="61" customFormat="1" ht="12.75" customHeight="1">
      <c r="A17" s="62" t="s">
        <v>22</v>
      </c>
      <c r="B17" s="85"/>
      <c r="C17" s="85"/>
      <c r="D17" s="95" t="s">
        <v>172</v>
      </c>
      <c r="E17" s="99">
        <f>E18</f>
        <v>4169403.0400000005</v>
      </c>
      <c r="F17" s="99">
        <f t="shared" ref="F17:G17" si="0">F18</f>
        <v>4169403.0400000005</v>
      </c>
      <c r="G17" s="99">
        <f t="shared" si="0"/>
        <v>4169403.0400000005</v>
      </c>
      <c r="H17" s="60"/>
      <c r="J17"/>
      <c r="K17"/>
      <c r="L17"/>
      <c r="M17"/>
    </row>
    <row r="18" spans="1:13" s="61" customFormat="1" ht="12.75" customHeight="1">
      <c r="A18" s="90" t="s">
        <v>23</v>
      </c>
      <c r="B18" s="91"/>
      <c r="C18" s="91"/>
      <c r="D18" s="96" t="s">
        <v>120</v>
      </c>
      <c r="E18" s="100">
        <f>SUM(E19:E28)</f>
        <v>4169403.0400000005</v>
      </c>
      <c r="F18" s="100">
        <f t="shared" ref="F18:G18" si="1">SUM(F19:F28)</f>
        <v>4169403.0400000005</v>
      </c>
      <c r="G18" s="100">
        <f t="shared" si="1"/>
        <v>4169403.0400000005</v>
      </c>
      <c r="H18" s="60"/>
      <c r="J18"/>
      <c r="K18"/>
      <c r="L18"/>
      <c r="M18"/>
    </row>
    <row r="19" spans="1:13" s="61" customFormat="1" ht="18" customHeight="1">
      <c r="A19" s="63" t="s">
        <v>24</v>
      </c>
      <c r="B19" s="86"/>
      <c r="C19" s="86"/>
      <c r="D19" s="97" t="s">
        <v>121</v>
      </c>
      <c r="E19" s="175">
        <v>4164939.14</v>
      </c>
      <c r="F19" s="175">
        <v>4164939.14</v>
      </c>
      <c r="G19" s="175">
        <v>4164939.14</v>
      </c>
      <c r="H19" s="60"/>
      <c r="J19"/>
      <c r="K19"/>
      <c r="L19"/>
      <c r="M19"/>
    </row>
    <row r="20" spans="1:13" s="61" customFormat="1" ht="18" customHeight="1">
      <c r="A20" s="63" t="s">
        <v>25</v>
      </c>
      <c r="B20" s="86"/>
      <c r="C20" s="86"/>
      <c r="D20" s="97" t="s">
        <v>122</v>
      </c>
      <c r="E20" s="175">
        <v>1526.11</v>
      </c>
      <c r="F20" s="175">
        <v>1526.11</v>
      </c>
      <c r="G20" s="175">
        <v>1526.11</v>
      </c>
      <c r="H20" s="60"/>
      <c r="J20"/>
      <c r="K20"/>
      <c r="L20"/>
      <c r="M20"/>
    </row>
    <row r="21" spans="1:13" s="61" customFormat="1" ht="18" customHeight="1">
      <c r="A21" s="63" t="s">
        <v>26</v>
      </c>
      <c r="B21" s="86"/>
      <c r="C21" s="86"/>
      <c r="D21" s="97" t="s">
        <v>123</v>
      </c>
      <c r="E21" s="175">
        <v>978.7</v>
      </c>
      <c r="F21" s="175">
        <v>978.7</v>
      </c>
      <c r="G21" s="175">
        <v>978.7</v>
      </c>
      <c r="H21" s="60"/>
      <c r="J21"/>
      <c r="K21"/>
      <c r="L21"/>
      <c r="M21"/>
    </row>
    <row r="22" spans="1:13" s="61" customFormat="1" ht="18" customHeight="1">
      <c r="A22" s="63" t="s">
        <v>27</v>
      </c>
      <c r="B22" s="86"/>
      <c r="C22" s="86"/>
      <c r="D22" s="97" t="s">
        <v>124</v>
      </c>
      <c r="E22" s="175">
        <v>0</v>
      </c>
      <c r="F22" s="175">
        <v>0</v>
      </c>
      <c r="G22" s="175">
        <v>0</v>
      </c>
      <c r="H22" s="60"/>
      <c r="J22"/>
      <c r="K22"/>
      <c r="L22"/>
      <c r="M22"/>
    </row>
    <row r="23" spans="1:13" s="61" customFormat="1" ht="18" customHeight="1">
      <c r="A23" s="63" t="s">
        <v>28</v>
      </c>
      <c r="B23" s="86"/>
      <c r="C23" s="86"/>
      <c r="D23" s="97" t="s">
        <v>125</v>
      </c>
      <c r="E23" s="175">
        <v>382.2</v>
      </c>
      <c r="F23" s="175">
        <v>382.2</v>
      </c>
      <c r="G23" s="175">
        <v>382.2</v>
      </c>
      <c r="H23" s="60"/>
      <c r="J23"/>
      <c r="K23"/>
      <c r="L23"/>
      <c r="M23"/>
    </row>
    <row r="24" spans="1:13" s="61" customFormat="1" ht="18" customHeight="1">
      <c r="A24" s="63" t="s">
        <v>272</v>
      </c>
      <c r="B24" s="86"/>
      <c r="C24" s="86"/>
      <c r="D24" s="97" t="s">
        <v>271</v>
      </c>
      <c r="E24" s="175">
        <v>0.11</v>
      </c>
      <c r="F24" s="175">
        <v>0.11</v>
      </c>
      <c r="G24" s="175">
        <v>0.11</v>
      </c>
      <c r="H24" s="60"/>
      <c r="J24"/>
      <c r="K24"/>
      <c r="L24"/>
      <c r="M24"/>
    </row>
    <row r="25" spans="1:13" s="61" customFormat="1" ht="18" customHeight="1">
      <c r="A25" s="63" t="s">
        <v>29</v>
      </c>
      <c r="B25" s="86"/>
      <c r="C25" s="86"/>
      <c r="D25" s="97" t="s">
        <v>126</v>
      </c>
      <c r="E25" s="175">
        <v>250</v>
      </c>
      <c r="F25" s="175">
        <v>250</v>
      </c>
      <c r="G25" s="175">
        <v>250</v>
      </c>
      <c r="H25" s="60"/>
      <c r="J25"/>
      <c r="K25"/>
      <c r="L25"/>
      <c r="M25"/>
    </row>
    <row r="26" spans="1:13" s="61" customFormat="1" ht="18" customHeight="1">
      <c r="A26" s="63" t="s">
        <v>30</v>
      </c>
      <c r="B26" s="86"/>
      <c r="C26" s="86"/>
      <c r="D26" s="97" t="s">
        <v>127</v>
      </c>
      <c r="E26" s="175">
        <v>1150.3499999999999</v>
      </c>
      <c r="F26" s="175">
        <v>1150.3499999999999</v>
      </c>
      <c r="G26" s="175">
        <v>1150.3499999999999</v>
      </c>
      <c r="H26" s="60"/>
      <c r="J26"/>
      <c r="K26"/>
      <c r="L26"/>
      <c r="M26"/>
    </row>
    <row r="27" spans="1:13" s="61" customFormat="1" ht="18" customHeight="1">
      <c r="A27" s="63" t="s">
        <v>31</v>
      </c>
      <c r="B27" s="86"/>
      <c r="C27" s="86"/>
      <c r="D27" s="97" t="s">
        <v>128</v>
      </c>
      <c r="E27" s="175">
        <v>83.2</v>
      </c>
      <c r="F27" s="175">
        <v>83.2</v>
      </c>
      <c r="G27" s="175">
        <v>83.2</v>
      </c>
      <c r="H27" s="60"/>
      <c r="J27"/>
      <c r="K27"/>
      <c r="L27"/>
      <c r="M27"/>
    </row>
    <row r="28" spans="1:13" s="61" customFormat="1" ht="18" customHeight="1">
      <c r="A28" s="63" t="s">
        <v>273</v>
      </c>
      <c r="B28" s="86"/>
      <c r="C28" s="86"/>
      <c r="D28" s="97" t="s">
        <v>274</v>
      </c>
      <c r="E28" s="175">
        <v>93.23</v>
      </c>
      <c r="F28" s="175">
        <v>93.23</v>
      </c>
      <c r="G28" s="175">
        <v>93.23</v>
      </c>
      <c r="H28" s="60"/>
      <c r="J28"/>
      <c r="K28"/>
      <c r="L28"/>
      <c r="M28"/>
    </row>
    <row r="29" spans="1:13" s="61" customFormat="1" ht="26.4" customHeight="1">
      <c r="A29" s="62" t="s">
        <v>32</v>
      </c>
      <c r="B29" s="85"/>
      <c r="C29" s="85"/>
      <c r="D29" s="95" t="s">
        <v>129</v>
      </c>
      <c r="E29" s="99">
        <f>SUM(E30:E33)</f>
        <v>618700</v>
      </c>
      <c r="F29" s="99">
        <f>SUM(F30:F33)</f>
        <v>655450</v>
      </c>
      <c r="G29" s="99">
        <f>SUM(G30:G33)</f>
        <v>695840</v>
      </c>
      <c r="H29" s="60"/>
      <c r="J29"/>
      <c r="K29"/>
      <c r="L29"/>
      <c r="M29"/>
    </row>
    <row r="30" spans="1:13" s="61" customFormat="1" ht="18" customHeight="1">
      <c r="A30" s="63" t="s">
        <v>33</v>
      </c>
      <c r="B30" s="86"/>
      <c r="C30" s="86"/>
      <c r="D30" s="97" t="s">
        <v>130</v>
      </c>
      <c r="E30" s="175">
        <v>293050</v>
      </c>
      <c r="F30" s="175">
        <v>312700</v>
      </c>
      <c r="G30" s="175">
        <v>332790</v>
      </c>
      <c r="H30" s="60"/>
      <c r="J30"/>
      <c r="K30"/>
      <c r="L30"/>
      <c r="M30"/>
    </row>
    <row r="31" spans="1:13" s="61" customFormat="1" ht="18" customHeight="1">
      <c r="A31" s="63" t="s">
        <v>34</v>
      </c>
      <c r="B31" s="86"/>
      <c r="C31" s="86"/>
      <c r="D31" s="97" t="s">
        <v>131</v>
      </c>
      <c r="E31" s="175">
        <v>2040</v>
      </c>
      <c r="F31" s="175">
        <v>2140</v>
      </c>
      <c r="G31" s="175">
        <v>2210</v>
      </c>
      <c r="H31" s="60"/>
      <c r="J31"/>
      <c r="K31"/>
      <c r="L31"/>
      <c r="M31"/>
    </row>
    <row r="32" spans="1:13" s="61" customFormat="1" ht="18" customHeight="1">
      <c r="A32" s="63" t="s">
        <v>35</v>
      </c>
      <c r="B32" s="86"/>
      <c r="C32" s="86"/>
      <c r="D32" s="97" t="s">
        <v>132</v>
      </c>
      <c r="E32" s="175">
        <v>362260</v>
      </c>
      <c r="F32" s="175">
        <v>381560</v>
      </c>
      <c r="G32" s="175">
        <v>401820</v>
      </c>
      <c r="H32" s="60"/>
      <c r="J32"/>
      <c r="K32"/>
      <c r="L32"/>
      <c r="M32"/>
    </row>
    <row r="33" spans="1:13" s="61" customFormat="1" ht="18" customHeight="1">
      <c r="A33" s="63" t="s">
        <v>36</v>
      </c>
      <c r="B33" s="86"/>
      <c r="C33" s="86"/>
      <c r="D33" s="97" t="s">
        <v>133</v>
      </c>
      <c r="E33" s="175">
        <v>-38650</v>
      </c>
      <c r="F33" s="175">
        <v>-40950</v>
      </c>
      <c r="G33" s="175">
        <v>-40980</v>
      </c>
      <c r="H33" s="60"/>
      <c r="J33"/>
      <c r="K33"/>
      <c r="L33"/>
      <c r="M33"/>
    </row>
    <row r="34" spans="1:13" s="61" customFormat="1" ht="12.75" customHeight="1">
      <c r="A34" s="62" t="s">
        <v>37</v>
      </c>
      <c r="B34" s="85"/>
      <c r="C34" s="85"/>
      <c r="D34" s="95" t="s">
        <v>134</v>
      </c>
      <c r="E34" s="99">
        <f>E35+E38</f>
        <v>493000</v>
      </c>
      <c r="F34" s="99">
        <f t="shared" ref="F34:G34" si="2">F35+F38</f>
        <v>493000</v>
      </c>
      <c r="G34" s="99">
        <f t="shared" si="2"/>
        <v>493000</v>
      </c>
      <c r="H34" s="60"/>
      <c r="J34"/>
      <c r="K34"/>
      <c r="L34"/>
      <c r="M34"/>
    </row>
    <row r="35" spans="1:13" s="61" customFormat="1" ht="12.75" customHeight="1">
      <c r="A35" s="90" t="s">
        <v>38</v>
      </c>
      <c r="B35" s="91"/>
      <c r="C35" s="91"/>
      <c r="D35" s="96" t="s">
        <v>135</v>
      </c>
      <c r="E35" s="100">
        <f>SUM(E36:E37)</f>
        <v>335000</v>
      </c>
      <c r="F35" s="100">
        <f t="shared" ref="F35:G35" si="3">SUM(F36:F37)</f>
        <v>335000</v>
      </c>
      <c r="G35" s="100">
        <f t="shared" si="3"/>
        <v>335000</v>
      </c>
      <c r="H35" s="60"/>
      <c r="J35"/>
      <c r="K35"/>
      <c r="L35"/>
      <c r="M35"/>
    </row>
    <row r="36" spans="1:13" s="61" customFormat="1" ht="31.8" customHeight="1">
      <c r="A36" s="63" t="s">
        <v>39</v>
      </c>
      <c r="B36" s="86"/>
      <c r="C36" s="86"/>
      <c r="D36" s="97" t="s">
        <v>136</v>
      </c>
      <c r="E36" s="175">
        <v>250000</v>
      </c>
      <c r="F36" s="175">
        <v>250000</v>
      </c>
      <c r="G36" s="175">
        <v>250000</v>
      </c>
      <c r="H36" s="60"/>
      <c r="J36"/>
      <c r="K36"/>
      <c r="L36"/>
      <c r="M36"/>
    </row>
    <row r="37" spans="1:13" s="61" customFormat="1" ht="31.8" customHeight="1">
      <c r="A37" s="63" t="s">
        <v>40</v>
      </c>
      <c r="B37" s="86"/>
      <c r="C37" s="86"/>
      <c r="D37" s="97" t="s">
        <v>137</v>
      </c>
      <c r="E37" s="175">
        <v>85000</v>
      </c>
      <c r="F37" s="175">
        <v>85000</v>
      </c>
      <c r="G37" s="175">
        <v>85000</v>
      </c>
      <c r="H37" s="60"/>
      <c r="J37"/>
      <c r="K37"/>
      <c r="L37"/>
      <c r="M37"/>
    </row>
    <row r="38" spans="1:13" s="61" customFormat="1" ht="12.75" customHeight="1">
      <c r="A38" s="90" t="s">
        <v>41</v>
      </c>
      <c r="B38" s="91"/>
      <c r="C38" s="91"/>
      <c r="D38" s="96" t="s">
        <v>138</v>
      </c>
      <c r="E38" s="100">
        <f>E39+E42</f>
        <v>158000</v>
      </c>
      <c r="F38" s="100">
        <f t="shared" ref="F38:G38" si="4">F39+F42</f>
        <v>158000</v>
      </c>
      <c r="G38" s="100">
        <f t="shared" si="4"/>
        <v>158000</v>
      </c>
      <c r="H38" s="60"/>
      <c r="J38"/>
      <c r="K38"/>
      <c r="L38"/>
      <c r="M38"/>
    </row>
    <row r="39" spans="1:13" s="61" customFormat="1" ht="12.75" customHeight="1">
      <c r="A39" s="92" t="s">
        <v>42</v>
      </c>
      <c r="B39" s="93"/>
      <c r="C39" s="93"/>
      <c r="D39" s="98" t="s">
        <v>139</v>
      </c>
      <c r="E39" s="102">
        <f>SUM(E40:E41)</f>
        <v>126000</v>
      </c>
      <c r="F39" s="102">
        <f t="shared" ref="F39" si="5">SUM(F40:F41)</f>
        <v>126000</v>
      </c>
      <c r="G39" s="102">
        <f>SUM(G40:G41)</f>
        <v>126000</v>
      </c>
      <c r="H39" s="60"/>
      <c r="J39"/>
      <c r="K39"/>
      <c r="L39"/>
      <c r="M39"/>
    </row>
    <row r="40" spans="1:13" s="61" customFormat="1" ht="47.4" customHeight="1">
      <c r="A40" s="63" t="s">
        <v>43</v>
      </c>
      <c r="B40" s="86"/>
      <c r="C40" s="86"/>
      <c r="D40" s="97" t="s">
        <v>140</v>
      </c>
      <c r="E40" s="175">
        <v>124000</v>
      </c>
      <c r="F40" s="175">
        <v>124000</v>
      </c>
      <c r="G40" s="175">
        <v>124000</v>
      </c>
      <c r="H40" s="60"/>
      <c r="J40"/>
      <c r="K40"/>
      <c r="L40"/>
      <c r="M40"/>
    </row>
    <row r="41" spans="1:13" s="61" customFormat="1" ht="47.4" customHeight="1">
      <c r="A41" s="63" t="s">
        <v>44</v>
      </c>
      <c r="B41" s="86"/>
      <c r="C41" s="86"/>
      <c r="D41" s="97" t="s">
        <v>141</v>
      </c>
      <c r="E41" s="175">
        <v>2000</v>
      </c>
      <c r="F41" s="175">
        <v>2000</v>
      </c>
      <c r="G41" s="175">
        <v>2000</v>
      </c>
      <c r="H41" s="60"/>
      <c r="J41"/>
      <c r="K41"/>
      <c r="L41"/>
      <c r="M41"/>
    </row>
    <row r="42" spans="1:13" s="61" customFormat="1" ht="12.75" customHeight="1">
      <c r="A42" s="92" t="s">
        <v>45</v>
      </c>
      <c r="B42" s="93"/>
      <c r="C42" s="93"/>
      <c r="D42" s="98" t="s">
        <v>142</v>
      </c>
      <c r="E42" s="102">
        <f>SUM(E43:E44)</f>
        <v>32000</v>
      </c>
      <c r="F42" s="102">
        <f t="shared" ref="F42:G42" si="6">SUM(F43:F44)</f>
        <v>32000</v>
      </c>
      <c r="G42" s="102">
        <f t="shared" si="6"/>
        <v>32000</v>
      </c>
      <c r="H42" s="60"/>
      <c r="J42"/>
      <c r="K42"/>
      <c r="L42"/>
      <c r="M42"/>
    </row>
    <row r="43" spans="1:13" s="61" customFormat="1" ht="43.8" customHeight="1">
      <c r="A43" s="63" t="s">
        <v>46</v>
      </c>
      <c r="B43" s="86"/>
      <c r="C43" s="86"/>
      <c r="D43" s="97" t="s">
        <v>143</v>
      </c>
      <c r="E43" s="175">
        <v>31000</v>
      </c>
      <c r="F43" s="175">
        <v>31000</v>
      </c>
      <c r="G43" s="175">
        <v>31000</v>
      </c>
      <c r="H43" s="60"/>
      <c r="J43"/>
      <c r="K43"/>
      <c r="L43"/>
      <c r="M43"/>
    </row>
    <row r="44" spans="1:13" s="61" customFormat="1" ht="43.8" customHeight="1">
      <c r="A44" s="63" t="s">
        <v>47</v>
      </c>
      <c r="B44" s="86"/>
      <c r="C44" s="86"/>
      <c r="D44" s="97" t="s">
        <v>144</v>
      </c>
      <c r="E44" s="175">
        <v>1000</v>
      </c>
      <c r="F44" s="175">
        <v>1000</v>
      </c>
      <c r="G44" s="175">
        <v>1000</v>
      </c>
      <c r="H44" s="60"/>
      <c r="J44"/>
      <c r="K44"/>
      <c r="L44"/>
      <c r="M44"/>
    </row>
    <row r="45" spans="1:13" s="61" customFormat="1" ht="18.600000000000001" customHeight="1">
      <c r="A45" s="62" t="s">
        <v>48</v>
      </c>
      <c r="B45" s="85"/>
      <c r="C45" s="85"/>
      <c r="D45" s="95" t="s">
        <v>145</v>
      </c>
      <c r="E45" s="99">
        <f>E46+E49</f>
        <v>2247769.1500000004</v>
      </c>
      <c r="F45" s="99">
        <f t="shared" ref="F45:G45" si="7">F46+F49</f>
        <v>2247718.9300000002</v>
      </c>
      <c r="G45" s="99">
        <f t="shared" si="7"/>
        <v>2247718.9300000002</v>
      </c>
      <c r="H45" s="60"/>
      <c r="J45"/>
      <c r="K45"/>
      <c r="L45"/>
      <c r="M45"/>
    </row>
    <row r="46" spans="1:13" s="61" customFormat="1" ht="12.75" customHeight="1">
      <c r="A46" s="90" t="s">
        <v>49</v>
      </c>
      <c r="B46" s="91"/>
      <c r="C46" s="91"/>
      <c r="D46" s="96" t="s">
        <v>146</v>
      </c>
      <c r="E46" s="100">
        <f t="shared" ref="E46:G46" si="8">SUM(E47:E48)</f>
        <v>2240269.1500000004</v>
      </c>
      <c r="F46" s="100">
        <f t="shared" si="8"/>
        <v>2240218.9300000002</v>
      </c>
      <c r="G46" s="100">
        <f t="shared" si="8"/>
        <v>2240218.9300000002</v>
      </c>
      <c r="H46" s="60"/>
      <c r="J46"/>
      <c r="K46"/>
      <c r="L46"/>
      <c r="M46"/>
    </row>
    <row r="47" spans="1:13" s="61" customFormat="1" ht="45" customHeight="1">
      <c r="A47" s="63" t="s">
        <v>50</v>
      </c>
      <c r="B47" s="86"/>
      <c r="C47" s="86"/>
      <c r="D47" s="97" t="s">
        <v>147</v>
      </c>
      <c r="E47" s="178">
        <v>903042.31</v>
      </c>
      <c r="F47" s="178">
        <v>902992.09</v>
      </c>
      <c r="G47" s="178">
        <v>902992.09</v>
      </c>
      <c r="H47" s="60"/>
      <c r="J47"/>
      <c r="K47"/>
      <c r="L47"/>
      <c r="M47"/>
    </row>
    <row r="48" spans="1:13" s="61" customFormat="1" ht="45" customHeight="1">
      <c r="A48" s="63" t="s">
        <v>51</v>
      </c>
      <c r="B48" s="86"/>
      <c r="C48" s="86"/>
      <c r="D48" s="97" t="s">
        <v>148</v>
      </c>
      <c r="E48" s="175">
        <f>1144182.84+193044</f>
        <v>1337226.8400000001</v>
      </c>
      <c r="F48" s="175">
        <f>1144182.84+193044</f>
        <v>1337226.8400000001</v>
      </c>
      <c r="G48" s="175">
        <f>1144182.84+193044</f>
        <v>1337226.8400000001</v>
      </c>
      <c r="H48" s="60"/>
      <c r="J48"/>
      <c r="K48"/>
      <c r="L48"/>
      <c r="M48"/>
    </row>
    <row r="49" spans="1:13" s="61" customFormat="1" ht="24" customHeight="1">
      <c r="A49" s="90" t="s">
        <v>52</v>
      </c>
      <c r="B49" s="91"/>
      <c r="C49" s="91"/>
      <c r="D49" s="96" t="s">
        <v>149</v>
      </c>
      <c r="E49" s="100">
        <f>E50</f>
        <v>7500</v>
      </c>
      <c r="F49" s="100">
        <f t="shared" ref="F49:G49" si="9">F50</f>
        <v>7500</v>
      </c>
      <c r="G49" s="100">
        <f t="shared" si="9"/>
        <v>7500</v>
      </c>
      <c r="H49" s="60"/>
      <c r="J49"/>
      <c r="K49"/>
      <c r="L49"/>
      <c r="M49"/>
    </row>
    <row r="50" spans="1:13" s="61" customFormat="1" ht="52.8" customHeight="1">
      <c r="A50" s="63" t="s">
        <v>53</v>
      </c>
      <c r="B50" s="86"/>
      <c r="C50" s="86"/>
      <c r="D50" s="97" t="s">
        <v>150</v>
      </c>
      <c r="E50" s="175">
        <v>7500</v>
      </c>
      <c r="F50" s="175">
        <v>7500</v>
      </c>
      <c r="G50" s="175">
        <v>7500</v>
      </c>
      <c r="H50" s="60"/>
      <c r="J50"/>
      <c r="K50"/>
      <c r="L50"/>
      <c r="M50"/>
    </row>
    <row r="51" spans="1:13" s="61" customFormat="1" ht="20.399999999999999" customHeight="1">
      <c r="A51" s="62" t="s">
        <v>277</v>
      </c>
      <c r="B51" s="85"/>
      <c r="C51" s="85"/>
      <c r="D51" s="95" t="s">
        <v>276</v>
      </c>
      <c r="E51" s="99">
        <f>E52</f>
        <v>70000</v>
      </c>
      <c r="F51" s="99">
        <f>F52</f>
        <v>70000</v>
      </c>
      <c r="G51" s="99">
        <f>G52</f>
        <v>70000</v>
      </c>
      <c r="H51" s="60"/>
      <c r="J51"/>
      <c r="K51"/>
      <c r="L51"/>
      <c r="M51"/>
    </row>
    <row r="52" spans="1:13" s="61" customFormat="1" ht="28.8" customHeight="1">
      <c r="A52" s="63" t="s">
        <v>278</v>
      </c>
      <c r="B52" s="86"/>
      <c r="C52" s="86"/>
      <c r="D52" s="97" t="s">
        <v>275</v>
      </c>
      <c r="E52" s="175">
        <v>70000</v>
      </c>
      <c r="F52" s="175">
        <v>70000</v>
      </c>
      <c r="G52" s="175">
        <v>70000</v>
      </c>
      <c r="H52" s="60"/>
      <c r="J52"/>
      <c r="K52"/>
      <c r="L52"/>
      <c r="M52"/>
    </row>
    <row r="53" spans="1:13" s="61" customFormat="1" ht="12.75" customHeight="1">
      <c r="A53" s="62" t="s">
        <v>54</v>
      </c>
      <c r="B53" s="85"/>
      <c r="C53" s="85"/>
      <c r="D53" s="95" t="s">
        <v>151</v>
      </c>
      <c r="E53" s="99">
        <f>E54</f>
        <v>0</v>
      </c>
      <c r="F53" s="99">
        <f t="shared" ref="F53" si="10">F54</f>
        <v>0</v>
      </c>
      <c r="G53" s="99">
        <f t="shared" ref="G53:G58" si="11">E53-F53</f>
        <v>0</v>
      </c>
      <c r="H53" s="60"/>
      <c r="J53"/>
      <c r="K53"/>
      <c r="L53"/>
      <c r="M53"/>
    </row>
    <row r="54" spans="1:13" s="61" customFormat="1" ht="37.799999999999997" customHeight="1">
      <c r="A54" s="63" t="s">
        <v>55</v>
      </c>
      <c r="B54" s="86"/>
      <c r="C54" s="86"/>
      <c r="D54" s="97" t="s">
        <v>152</v>
      </c>
      <c r="E54" s="101">
        <v>0</v>
      </c>
      <c r="F54" s="101">
        <v>0</v>
      </c>
      <c r="G54" s="101">
        <f t="shared" si="11"/>
        <v>0</v>
      </c>
      <c r="H54" s="60"/>
      <c r="J54"/>
      <c r="K54"/>
      <c r="L54"/>
      <c r="M54"/>
    </row>
    <row r="55" spans="1:13" s="61" customFormat="1" ht="12.75" customHeight="1">
      <c r="A55" s="62" t="s">
        <v>56</v>
      </c>
      <c r="B55" s="85"/>
      <c r="C55" s="85"/>
      <c r="D55" s="95" t="s">
        <v>153</v>
      </c>
      <c r="E55" s="99">
        <f>E56</f>
        <v>0</v>
      </c>
      <c r="F55" s="99">
        <f t="shared" ref="F55:G55" si="12">F56</f>
        <v>0</v>
      </c>
      <c r="G55" s="99">
        <f t="shared" si="12"/>
        <v>0</v>
      </c>
      <c r="H55" s="60"/>
      <c r="J55"/>
      <c r="K55"/>
      <c r="L55"/>
      <c r="M55"/>
    </row>
    <row r="56" spans="1:13" s="61" customFormat="1" ht="43.2" customHeight="1">
      <c r="A56" s="63" t="s">
        <v>57</v>
      </c>
      <c r="B56" s="86"/>
      <c r="C56" s="86"/>
      <c r="D56" s="97" t="s">
        <v>154</v>
      </c>
      <c r="E56" s="175">
        <v>0</v>
      </c>
      <c r="F56" s="175">
        <v>0</v>
      </c>
      <c r="G56" s="175">
        <v>0</v>
      </c>
      <c r="H56" s="60"/>
      <c r="J56"/>
      <c r="K56"/>
      <c r="L56"/>
      <c r="M56"/>
    </row>
    <row r="57" spans="1:13" s="61" customFormat="1" ht="12.75" customHeight="1">
      <c r="A57" s="62" t="s">
        <v>58</v>
      </c>
      <c r="B57" s="85"/>
      <c r="C57" s="85"/>
      <c r="D57" s="95" t="s">
        <v>155</v>
      </c>
      <c r="E57" s="99">
        <f>E58</f>
        <v>0</v>
      </c>
      <c r="F57" s="99">
        <f t="shared" ref="F57" si="13">F58</f>
        <v>0</v>
      </c>
      <c r="G57" s="99">
        <f t="shared" si="11"/>
        <v>0</v>
      </c>
      <c r="H57" s="60"/>
      <c r="J57"/>
      <c r="K57"/>
      <c r="L57"/>
      <c r="M57"/>
    </row>
    <row r="58" spans="1:13" s="61" customFormat="1" ht="27" customHeight="1">
      <c r="A58" s="63" t="s">
        <v>59</v>
      </c>
      <c r="B58" s="86"/>
      <c r="C58" s="86"/>
      <c r="D58" s="97" t="s">
        <v>156</v>
      </c>
      <c r="E58" s="101">
        <v>0</v>
      </c>
      <c r="F58" s="101">
        <v>0</v>
      </c>
      <c r="G58" s="101">
        <f t="shared" si="11"/>
        <v>0</v>
      </c>
      <c r="H58" s="60"/>
      <c r="J58"/>
      <c r="K58"/>
      <c r="L58"/>
      <c r="M58"/>
    </row>
    <row r="59" spans="1:13" s="61" customFormat="1" ht="12.75" customHeight="1">
      <c r="A59" s="104" t="s">
        <v>60</v>
      </c>
      <c r="B59" s="105"/>
      <c r="C59" s="105"/>
      <c r="D59" s="106" t="s">
        <v>157</v>
      </c>
      <c r="E59" s="107">
        <f>E60+E69+E71</f>
        <v>9973443</v>
      </c>
      <c r="F59" s="107">
        <f t="shared" ref="F59:G59" si="14">F60+F69+F71</f>
        <v>10133877</v>
      </c>
      <c r="G59" s="107">
        <f t="shared" si="14"/>
        <v>10196547</v>
      </c>
      <c r="H59" s="60"/>
      <c r="J59"/>
      <c r="K59"/>
      <c r="L59"/>
      <c r="M59"/>
    </row>
    <row r="60" spans="1:13" s="61" customFormat="1" ht="12.75" customHeight="1">
      <c r="A60" s="62" t="s">
        <v>61</v>
      </c>
      <c r="B60" s="85"/>
      <c r="C60" s="85"/>
      <c r="D60" s="95" t="s">
        <v>158</v>
      </c>
      <c r="E60" s="99">
        <f>E61+E63+E65+E67</f>
        <v>9973443</v>
      </c>
      <c r="F60" s="99">
        <f t="shared" ref="F60:G60" si="15">F61+F63+F65+F67</f>
        <v>10133877</v>
      </c>
      <c r="G60" s="99">
        <f t="shared" si="15"/>
        <v>10196547</v>
      </c>
      <c r="H60" s="60"/>
      <c r="J60"/>
      <c r="K60"/>
      <c r="L60"/>
      <c r="M60"/>
    </row>
    <row r="61" spans="1:13" s="61" customFormat="1" ht="12.75" customHeight="1">
      <c r="A61" s="92" t="s">
        <v>62</v>
      </c>
      <c r="B61" s="93"/>
      <c r="C61" s="93"/>
      <c r="D61" s="98" t="s">
        <v>159</v>
      </c>
      <c r="E61" s="102">
        <f>E62</f>
        <v>3296</v>
      </c>
      <c r="F61" s="102">
        <f t="shared" ref="F61:G61" si="16">F62</f>
        <v>403030</v>
      </c>
      <c r="G61" s="102">
        <f t="shared" si="16"/>
        <v>650500</v>
      </c>
      <c r="H61" s="60"/>
      <c r="J61"/>
      <c r="K61"/>
      <c r="L61"/>
      <c r="M61"/>
    </row>
    <row r="62" spans="1:13" s="61" customFormat="1" ht="23.25" customHeight="1">
      <c r="A62" s="63" t="s">
        <v>63</v>
      </c>
      <c r="B62" s="86"/>
      <c r="C62" s="86"/>
      <c r="D62" s="97" t="s">
        <v>160</v>
      </c>
      <c r="E62" s="175">
        <v>3296</v>
      </c>
      <c r="F62" s="175">
        <v>403030</v>
      </c>
      <c r="G62" s="175">
        <v>650500</v>
      </c>
      <c r="H62" s="60"/>
      <c r="J62"/>
      <c r="K62"/>
      <c r="L62"/>
      <c r="M62"/>
    </row>
    <row r="63" spans="1:13" s="61" customFormat="1" ht="12.75" customHeight="1">
      <c r="A63" s="92" t="s">
        <v>64</v>
      </c>
      <c r="B63" s="93"/>
      <c r="C63" s="93"/>
      <c r="D63" s="98" t="s">
        <v>161</v>
      </c>
      <c r="E63" s="102">
        <f>E64</f>
        <v>209200</v>
      </c>
      <c r="F63" s="102">
        <f t="shared" ref="F63:G63" si="17">F64</f>
        <v>217600</v>
      </c>
      <c r="G63" s="102">
        <f t="shared" si="17"/>
        <v>225700</v>
      </c>
      <c r="H63" s="60"/>
      <c r="J63"/>
      <c r="K63"/>
      <c r="L63"/>
      <c r="M63"/>
    </row>
    <row r="64" spans="1:13" s="61" customFormat="1" ht="23.25" customHeight="1">
      <c r="A64" s="63" t="s">
        <v>65</v>
      </c>
      <c r="B64" s="86"/>
      <c r="C64" s="86"/>
      <c r="D64" s="97" t="s">
        <v>162</v>
      </c>
      <c r="E64" s="175">
        <v>209200</v>
      </c>
      <c r="F64" s="175">
        <v>217600</v>
      </c>
      <c r="G64" s="175">
        <v>225700</v>
      </c>
      <c r="H64" s="60"/>
      <c r="J64"/>
      <c r="K64"/>
      <c r="L64"/>
      <c r="M64"/>
    </row>
    <row r="65" spans="1:13" s="61" customFormat="1" ht="12.75" customHeight="1">
      <c r="A65" s="92" t="s">
        <v>66</v>
      </c>
      <c r="B65" s="93"/>
      <c r="C65" s="93"/>
      <c r="D65" s="98" t="s">
        <v>163</v>
      </c>
      <c r="E65" s="102">
        <f>E66</f>
        <v>3760000</v>
      </c>
      <c r="F65" s="102">
        <f t="shared" ref="F65:G65" si="18">F66</f>
        <v>3760000</v>
      </c>
      <c r="G65" s="102">
        <f t="shared" si="18"/>
        <v>3760000</v>
      </c>
      <c r="H65" s="60"/>
      <c r="J65"/>
      <c r="K65"/>
      <c r="L65"/>
      <c r="M65"/>
    </row>
    <row r="66" spans="1:13" s="61" customFormat="1" ht="23.25" customHeight="1">
      <c r="A66" s="63" t="s">
        <v>67</v>
      </c>
      <c r="B66" s="86"/>
      <c r="C66" s="86"/>
      <c r="D66" s="97" t="s">
        <v>164</v>
      </c>
      <c r="E66" s="175">
        <v>3760000</v>
      </c>
      <c r="F66" s="175">
        <v>3760000</v>
      </c>
      <c r="G66" s="175">
        <v>3760000</v>
      </c>
      <c r="H66" s="60"/>
      <c r="J66"/>
      <c r="K66"/>
      <c r="L66"/>
      <c r="M66"/>
    </row>
    <row r="67" spans="1:13" s="61" customFormat="1" ht="12.75" customHeight="1">
      <c r="A67" s="92" t="s">
        <v>68</v>
      </c>
      <c r="B67" s="93"/>
      <c r="C67" s="93"/>
      <c r="D67" s="98" t="s">
        <v>165</v>
      </c>
      <c r="E67" s="102">
        <f>E68</f>
        <v>6000947</v>
      </c>
      <c r="F67" s="102">
        <f t="shared" ref="F67:G67" si="19">F68</f>
        <v>5753247</v>
      </c>
      <c r="G67" s="102">
        <f t="shared" si="19"/>
        <v>5560347</v>
      </c>
      <c r="H67" s="60"/>
      <c r="J67"/>
      <c r="K67"/>
      <c r="L67"/>
      <c r="M67"/>
    </row>
    <row r="68" spans="1:13" s="61" customFormat="1" ht="23.25" customHeight="1">
      <c r="A68" s="63" t="s">
        <v>69</v>
      </c>
      <c r="B68" s="86"/>
      <c r="C68" s="86"/>
      <c r="D68" s="97" t="s">
        <v>166</v>
      </c>
      <c r="E68" s="175">
        <v>6000947</v>
      </c>
      <c r="F68" s="175">
        <v>5753247</v>
      </c>
      <c r="G68" s="175">
        <v>5560347</v>
      </c>
      <c r="H68" s="60"/>
      <c r="J68"/>
      <c r="K68"/>
      <c r="L68"/>
      <c r="M68"/>
    </row>
    <row r="69" spans="1:13" s="61" customFormat="1" ht="12.75" customHeight="1">
      <c r="A69" s="62" t="s">
        <v>70</v>
      </c>
      <c r="B69" s="85"/>
      <c r="C69" s="85"/>
      <c r="D69" s="95" t="s">
        <v>167</v>
      </c>
      <c r="E69" s="99">
        <f>E70</f>
        <v>0</v>
      </c>
      <c r="F69" s="99">
        <f>F70</f>
        <v>0</v>
      </c>
      <c r="G69" s="99">
        <f>E69-F69</f>
        <v>0</v>
      </c>
      <c r="H69" s="60"/>
      <c r="J69"/>
      <c r="K69"/>
      <c r="L69"/>
      <c r="M69"/>
    </row>
    <row r="70" spans="1:13" s="61" customFormat="1" ht="23.25" customHeight="1">
      <c r="A70" s="63" t="s">
        <v>71</v>
      </c>
      <c r="B70" s="86"/>
      <c r="C70" s="86"/>
      <c r="D70" s="97" t="s">
        <v>168</v>
      </c>
      <c r="E70" s="101">
        <v>0</v>
      </c>
      <c r="F70" s="101">
        <v>0</v>
      </c>
      <c r="G70" s="101">
        <f t="shared" ref="G70:G72" si="20">E70-F70</f>
        <v>0</v>
      </c>
      <c r="H70" s="60"/>
      <c r="J70"/>
      <c r="K70"/>
      <c r="L70"/>
      <c r="M70"/>
    </row>
    <row r="71" spans="1:13" s="61" customFormat="1" ht="12.75" customHeight="1">
      <c r="A71" s="62" t="s">
        <v>72</v>
      </c>
      <c r="B71" s="85"/>
      <c r="C71" s="85"/>
      <c r="D71" s="95" t="s">
        <v>169</v>
      </c>
      <c r="E71" s="99">
        <f>E72</f>
        <v>0</v>
      </c>
      <c r="F71" s="99">
        <f>F72</f>
        <v>0</v>
      </c>
      <c r="G71" s="99">
        <f>E71-F71</f>
        <v>0</v>
      </c>
      <c r="H71" s="60"/>
      <c r="J71"/>
      <c r="K71"/>
      <c r="L71"/>
      <c r="M71"/>
    </row>
    <row r="72" spans="1:13" s="61" customFormat="1" ht="23.25" customHeight="1">
      <c r="A72" s="63" t="s">
        <v>73</v>
      </c>
      <c r="B72" s="86"/>
      <c r="C72" s="86"/>
      <c r="D72" s="97" t="s">
        <v>170</v>
      </c>
      <c r="E72" s="101">
        <v>0</v>
      </c>
      <c r="F72" s="101">
        <v>0</v>
      </c>
      <c r="G72" s="101">
        <f t="shared" si="20"/>
        <v>0</v>
      </c>
      <c r="H72" s="60"/>
      <c r="J72"/>
      <c r="K72"/>
      <c r="L72"/>
      <c r="M72"/>
    </row>
    <row r="73" spans="1:13" ht="15" customHeight="1">
      <c r="A73" s="7"/>
      <c r="B73" s="70"/>
      <c r="C73" s="70"/>
      <c r="D73" s="87"/>
      <c r="E73" s="70"/>
      <c r="F73" s="70"/>
      <c r="G73" s="70"/>
      <c r="H73" s="7"/>
      <c r="J73"/>
      <c r="K73"/>
      <c r="L73"/>
      <c r="M73"/>
    </row>
    <row r="74" spans="1:13">
      <c r="F74" s="88">
        <f>1686700+2088230+34520+1943797</f>
        <v>5753247</v>
      </c>
      <c r="G74" s="88">
        <f>1943797+34520+2088230+1493800</f>
        <v>5560347</v>
      </c>
      <c r="J74"/>
      <c r="K74"/>
      <c r="L74"/>
      <c r="M74"/>
    </row>
  </sheetData>
  <autoFilter ref="A15:H15">
    <filterColumn colId="2"/>
  </autoFilter>
  <mergeCells count="4">
    <mergeCell ref="A2:F2"/>
    <mergeCell ref="B7:E7"/>
    <mergeCell ref="B8:E8"/>
    <mergeCell ref="A11:G11"/>
  </mergeCells>
  <pageMargins left="0.39370078740157483" right="0.39370078740157483" top="0.11811023622047245" bottom="0.15748031496062992" header="0.31496062992125984" footer="0.23622047244094491"/>
  <pageSetup paperSize="9" scale="84" fitToHeight="0" orientation="portrait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0"/>
  <sheetViews>
    <sheetView view="pageBreakPreview" zoomScale="70" zoomScaleSheetLayoutView="70" workbookViewId="0">
      <selection activeCell="J92" sqref="J92"/>
    </sheetView>
  </sheetViews>
  <sheetFormatPr defaultColWidth="9.109375" defaultRowHeight="14.4"/>
  <cols>
    <col min="1" max="1" width="71.6640625" style="1" customWidth="1"/>
    <col min="2" max="2" width="5.88671875" style="59" hidden="1" customWidth="1"/>
    <col min="3" max="3" width="5.44140625" style="59" customWidth="1"/>
    <col min="4" max="4" width="13.109375" style="59" customWidth="1"/>
    <col min="5" max="5" width="5.109375" style="59" customWidth="1"/>
    <col min="6" max="6" width="17.88671875" style="1" customWidth="1"/>
    <col min="7" max="7" width="16.33203125" style="1" customWidth="1"/>
    <col min="8" max="8" width="15.77734375" style="1" customWidth="1"/>
    <col min="9" max="9" width="9.109375" style="1" hidden="1"/>
    <col min="10" max="10" width="13.21875" style="1" bestFit="1" customWidth="1"/>
    <col min="11" max="11" width="17.77734375" style="1" customWidth="1"/>
    <col min="12" max="13" width="13.77734375" style="1" bestFit="1" customWidth="1"/>
    <col min="14" max="14" width="12.88671875" style="1" bestFit="1" customWidth="1"/>
    <col min="15" max="15" width="9.109375" style="1"/>
    <col min="16" max="16" width="14.33203125" style="1" bestFit="1" customWidth="1"/>
    <col min="17" max="17" width="9.109375" style="1"/>
    <col min="18" max="18" width="2.33203125" style="1" customWidth="1"/>
    <col min="19" max="20" width="9.109375" style="1" hidden="1" customWidth="1"/>
    <col min="21" max="16384" width="9.109375" style="1"/>
  </cols>
  <sheetData>
    <row r="1" spans="1:15" ht="14.1" customHeight="1">
      <c r="A1" s="203" t="s">
        <v>74</v>
      </c>
      <c r="B1" s="204"/>
      <c r="C1" s="204"/>
      <c r="D1" s="204"/>
      <c r="E1" s="204"/>
      <c r="F1" s="204"/>
      <c r="G1" s="204"/>
      <c r="H1" s="17" t="s">
        <v>237</v>
      </c>
      <c r="I1" s="3"/>
    </row>
    <row r="2" spans="1:15" ht="14.1" customHeight="1" thickBot="1">
      <c r="A2" s="10"/>
      <c r="B2" s="108"/>
      <c r="C2" s="108"/>
      <c r="D2" s="108"/>
      <c r="E2" s="108"/>
      <c r="F2" s="10"/>
      <c r="G2" s="10"/>
      <c r="H2" s="10"/>
      <c r="I2" s="3"/>
    </row>
    <row r="3" spans="1:15" ht="31.2" thickBot="1">
      <c r="A3" s="11" t="s">
        <v>9</v>
      </c>
      <c r="B3" s="57" t="s">
        <v>173</v>
      </c>
      <c r="C3" s="57" t="s">
        <v>216</v>
      </c>
      <c r="D3" s="57" t="s">
        <v>217</v>
      </c>
      <c r="E3" s="57" t="s">
        <v>218</v>
      </c>
      <c r="F3" s="153" t="s">
        <v>265</v>
      </c>
      <c r="G3" s="154" t="s">
        <v>267</v>
      </c>
      <c r="H3" s="155" t="s">
        <v>280</v>
      </c>
      <c r="I3" s="18"/>
    </row>
    <row r="4" spans="1:15" ht="15" thickBot="1">
      <c r="A4" s="13">
        <v>1</v>
      </c>
      <c r="B4" s="58">
        <v>2</v>
      </c>
      <c r="C4" s="58"/>
      <c r="D4" s="58"/>
      <c r="E4" s="58"/>
      <c r="F4" s="20" t="s">
        <v>15</v>
      </c>
      <c r="G4" s="20" t="s">
        <v>16</v>
      </c>
      <c r="H4" s="20" t="s">
        <v>17</v>
      </c>
      <c r="I4" s="21"/>
      <c r="K4" s="114"/>
      <c r="L4" s="114"/>
      <c r="M4" s="114"/>
    </row>
    <row r="5" spans="1:15">
      <c r="A5" s="15" t="s">
        <v>75</v>
      </c>
      <c r="B5" s="109"/>
      <c r="C5" s="109"/>
      <c r="D5" s="109"/>
      <c r="E5" s="109"/>
      <c r="F5" s="111">
        <f>F7+F11+F17+F23+F50+F54+F56+F58+F60+F65+F69+F72+F76+F104+F106+F110+F102</f>
        <v>18165502.4025</v>
      </c>
      <c r="G5" s="111">
        <f>G7+G11+G17+G23+G50+G54+G56+G58+G60+G65+G69+G72+G76+G104+G106+G110+G102+G112</f>
        <v>17769448.969999999</v>
      </c>
      <c r="H5" s="111">
        <f>H7+H11+H17+H23+H50+H54+H56+H58+H60+H65+H69+H72+H76+H104+H106+H110+H102+H112</f>
        <v>17872508.969999999</v>
      </c>
      <c r="I5" s="7"/>
      <c r="J5" s="114">
        <f>Доходы!E14-Расходы!F5</f>
        <v>-593187.21249999851</v>
      </c>
      <c r="K5" s="114"/>
      <c r="L5" s="114">
        <f>Доходы!F14-Расходы!G5</f>
        <v>0</v>
      </c>
      <c r="M5" s="114">
        <f>Доходы!G14-Расходы!H5</f>
        <v>0</v>
      </c>
      <c r="N5" s="114"/>
      <c r="O5" s="114"/>
    </row>
    <row r="6" spans="1:15">
      <c r="A6" s="16" t="s">
        <v>20</v>
      </c>
      <c r="B6" s="110"/>
      <c r="C6" s="110"/>
      <c r="D6" s="110"/>
      <c r="E6" s="110"/>
      <c r="F6" s="22"/>
      <c r="G6" s="22"/>
      <c r="H6" s="23"/>
    </row>
    <row r="7" spans="1:15" ht="21.6">
      <c r="A7" s="112" t="s">
        <v>284</v>
      </c>
      <c r="B7" s="131" t="s">
        <v>179</v>
      </c>
      <c r="C7" s="132" t="s">
        <v>199</v>
      </c>
      <c r="D7" s="132" t="s">
        <v>215</v>
      </c>
      <c r="E7" s="132" t="s">
        <v>179</v>
      </c>
      <c r="F7" s="133">
        <f>SUM(F8:F10)</f>
        <v>1194929.3999999999</v>
      </c>
      <c r="G7" s="133">
        <f t="shared" ref="G7:H7" si="0">SUM(G8:G10)</f>
        <v>1194929.3999999999</v>
      </c>
      <c r="H7" s="133">
        <f t="shared" si="0"/>
        <v>1194929.3999999999</v>
      </c>
      <c r="J7"/>
      <c r="K7"/>
      <c r="L7"/>
      <c r="M7"/>
      <c r="N7"/>
    </row>
    <row r="8" spans="1:15">
      <c r="A8" s="24" t="s">
        <v>76</v>
      </c>
      <c r="B8" s="134" t="s">
        <v>3</v>
      </c>
      <c r="C8" s="135" t="s">
        <v>199</v>
      </c>
      <c r="D8" s="135" t="s">
        <v>220</v>
      </c>
      <c r="E8" s="135" t="s">
        <v>186</v>
      </c>
      <c r="F8" s="179">
        <v>917764.44</v>
      </c>
      <c r="G8" s="179">
        <v>917764.44</v>
      </c>
      <c r="H8" s="179">
        <v>917764.44</v>
      </c>
      <c r="J8"/>
      <c r="K8"/>
      <c r="L8"/>
      <c r="M8"/>
      <c r="N8"/>
    </row>
    <row r="9" spans="1:15">
      <c r="A9" s="24" t="s">
        <v>176</v>
      </c>
      <c r="B9" s="134" t="s">
        <v>3</v>
      </c>
      <c r="C9" s="135" t="s">
        <v>199</v>
      </c>
      <c r="D9" s="135" t="s">
        <v>220</v>
      </c>
      <c r="E9" s="135" t="s">
        <v>187</v>
      </c>
      <c r="F9" s="179">
        <v>0</v>
      </c>
      <c r="G9" s="179">
        <v>0</v>
      </c>
      <c r="H9" s="179">
        <v>0</v>
      </c>
      <c r="J9"/>
      <c r="K9"/>
      <c r="L9"/>
      <c r="M9"/>
      <c r="N9"/>
    </row>
    <row r="10" spans="1:15" ht="21.6">
      <c r="A10" s="24" t="s">
        <v>77</v>
      </c>
      <c r="B10" s="134" t="s">
        <v>3</v>
      </c>
      <c r="C10" s="135" t="s">
        <v>199</v>
      </c>
      <c r="D10" s="135" t="s">
        <v>220</v>
      </c>
      <c r="E10" s="135" t="s">
        <v>188</v>
      </c>
      <c r="F10" s="179">
        <v>277164.96000000002</v>
      </c>
      <c r="G10" s="179">
        <v>277164.96000000002</v>
      </c>
      <c r="H10" s="179">
        <v>277164.96000000002</v>
      </c>
      <c r="J10"/>
      <c r="K10"/>
      <c r="L10"/>
      <c r="M10"/>
      <c r="N10"/>
    </row>
    <row r="11" spans="1:15" ht="21.6">
      <c r="A11" s="113" t="s">
        <v>285</v>
      </c>
      <c r="B11" s="131" t="s">
        <v>179</v>
      </c>
      <c r="C11" s="138" t="s">
        <v>212</v>
      </c>
      <c r="D11" s="132" t="s">
        <v>215</v>
      </c>
      <c r="E11" s="132" t="s">
        <v>179</v>
      </c>
      <c r="F11" s="139">
        <f>SUM(F12:F16)</f>
        <v>836450.85</v>
      </c>
      <c r="G11" s="139">
        <f t="shared" ref="G11:H11" si="1">SUM(G12:G16)</f>
        <v>836450.85</v>
      </c>
      <c r="H11" s="139">
        <f t="shared" si="1"/>
        <v>836450.85</v>
      </c>
      <c r="J11"/>
      <c r="K11"/>
      <c r="L11"/>
      <c r="M11"/>
      <c r="N11"/>
    </row>
    <row r="12" spans="1:15">
      <c r="A12" s="24" t="s">
        <v>76</v>
      </c>
      <c r="B12" s="134" t="s">
        <v>214</v>
      </c>
      <c r="C12" s="135" t="s">
        <v>212</v>
      </c>
      <c r="D12" s="135" t="s">
        <v>236</v>
      </c>
      <c r="E12" s="135" t="s">
        <v>186</v>
      </c>
      <c r="F12" s="179">
        <v>583842.68999999994</v>
      </c>
      <c r="G12" s="179">
        <v>583842.68999999994</v>
      </c>
      <c r="H12" s="179">
        <v>583842.68999999994</v>
      </c>
      <c r="J12"/>
      <c r="K12"/>
      <c r="L12"/>
      <c r="M12"/>
      <c r="N12"/>
    </row>
    <row r="13" spans="1:15">
      <c r="A13" s="24" t="s">
        <v>176</v>
      </c>
      <c r="B13" s="134" t="s">
        <v>214</v>
      </c>
      <c r="C13" s="135" t="s">
        <v>212</v>
      </c>
      <c r="D13" s="135" t="s">
        <v>236</v>
      </c>
      <c r="E13" s="135" t="s">
        <v>187</v>
      </c>
      <c r="F13" s="179">
        <v>0</v>
      </c>
      <c r="G13" s="179">
        <v>0</v>
      </c>
      <c r="H13" s="179">
        <v>0</v>
      </c>
      <c r="J13"/>
      <c r="K13"/>
      <c r="L13"/>
      <c r="M13"/>
      <c r="N13"/>
    </row>
    <row r="14" spans="1:15" ht="21.6">
      <c r="A14" s="24" t="s">
        <v>77</v>
      </c>
      <c r="B14" s="134" t="s">
        <v>214</v>
      </c>
      <c r="C14" s="135" t="s">
        <v>212</v>
      </c>
      <c r="D14" s="135" t="s">
        <v>236</v>
      </c>
      <c r="E14" s="135" t="s">
        <v>188</v>
      </c>
      <c r="F14" s="179">
        <v>252608.16</v>
      </c>
      <c r="G14" s="179">
        <v>252608.16</v>
      </c>
      <c r="H14" s="179">
        <v>252608.16</v>
      </c>
      <c r="J14"/>
      <c r="K14"/>
      <c r="L14"/>
      <c r="M14"/>
      <c r="N14"/>
    </row>
    <row r="15" spans="1:15">
      <c r="A15" s="24" t="s">
        <v>174</v>
      </c>
      <c r="B15" s="134" t="s">
        <v>214</v>
      </c>
      <c r="C15" s="135" t="s">
        <v>212</v>
      </c>
      <c r="D15" s="135" t="s">
        <v>236</v>
      </c>
      <c r="E15" s="135" t="s">
        <v>182</v>
      </c>
      <c r="F15" s="179">
        <v>0</v>
      </c>
      <c r="G15" s="179">
        <v>0</v>
      </c>
      <c r="H15" s="179">
        <v>0</v>
      </c>
      <c r="J15"/>
      <c r="K15"/>
      <c r="L15"/>
      <c r="M15"/>
      <c r="N15"/>
    </row>
    <row r="16" spans="1:15">
      <c r="A16" s="24" t="s">
        <v>175</v>
      </c>
      <c r="B16" s="134" t="s">
        <v>214</v>
      </c>
      <c r="C16" s="135" t="s">
        <v>212</v>
      </c>
      <c r="D16" s="135" t="s">
        <v>236</v>
      </c>
      <c r="E16" s="135" t="s">
        <v>183</v>
      </c>
      <c r="F16" s="179">
        <v>0</v>
      </c>
      <c r="G16" s="179">
        <v>0</v>
      </c>
      <c r="H16" s="179">
        <v>0</v>
      </c>
      <c r="J16"/>
      <c r="K16"/>
      <c r="L16"/>
      <c r="M16"/>
      <c r="N16"/>
    </row>
    <row r="17" spans="1:16" ht="21.6">
      <c r="A17" s="113" t="s">
        <v>286</v>
      </c>
      <c r="B17" s="131" t="s">
        <v>179</v>
      </c>
      <c r="C17" s="138" t="s">
        <v>200</v>
      </c>
      <c r="D17" s="132" t="s">
        <v>215</v>
      </c>
      <c r="E17" s="132" t="s">
        <v>179</v>
      </c>
      <c r="F17" s="139">
        <f>SUM(F18:F22)</f>
        <v>706219.75</v>
      </c>
      <c r="G17" s="139">
        <f t="shared" ref="G17:H17" si="2">SUM(G18:G22)</f>
        <v>706219.75</v>
      </c>
      <c r="H17" s="139">
        <f t="shared" si="2"/>
        <v>706219.75</v>
      </c>
      <c r="J17"/>
      <c r="K17"/>
      <c r="L17"/>
      <c r="M17"/>
      <c r="N17"/>
    </row>
    <row r="18" spans="1:16">
      <c r="A18" s="24" t="s">
        <v>76</v>
      </c>
      <c r="B18" s="134" t="s">
        <v>3</v>
      </c>
      <c r="C18" s="135" t="s">
        <v>200</v>
      </c>
      <c r="D18" s="135" t="s">
        <v>221</v>
      </c>
      <c r="E18" s="135" t="s">
        <v>186</v>
      </c>
      <c r="F18" s="179">
        <v>511183.27</v>
      </c>
      <c r="G18" s="179">
        <v>511183.27</v>
      </c>
      <c r="H18" s="179">
        <v>511183.27</v>
      </c>
      <c r="J18"/>
      <c r="K18"/>
      <c r="L18"/>
      <c r="M18"/>
      <c r="N18"/>
    </row>
    <row r="19" spans="1:16">
      <c r="A19" s="24" t="s">
        <v>176</v>
      </c>
      <c r="B19" s="134" t="s">
        <v>3</v>
      </c>
      <c r="C19" s="135" t="s">
        <v>200</v>
      </c>
      <c r="D19" s="135" t="s">
        <v>221</v>
      </c>
      <c r="E19" s="135" t="s">
        <v>187</v>
      </c>
      <c r="F19" s="179">
        <v>0</v>
      </c>
      <c r="G19" s="179">
        <v>0</v>
      </c>
      <c r="H19" s="179">
        <v>0</v>
      </c>
      <c r="J19"/>
      <c r="K19"/>
      <c r="L19"/>
      <c r="M19"/>
      <c r="N19"/>
    </row>
    <row r="20" spans="1:16" ht="21.6">
      <c r="A20" s="24" t="s">
        <v>77</v>
      </c>
      <c r="B20" s="134" t="s">
        <v>3</v>
      </c>
      <c r="C20" s="135" t="s">
        <v>200</v>
      </c>
      <c r="D20" s="135" t="s">
        <v>221</v>
      </c>
      <c r="E20" s="135" t="s">
        <v>188</v>
      </c>
      <c r="F20" s="179">
        <v>195036.48</v>
      </c>
      <c r="G20" s="179">
        <v>195036.48</v>
      </c>
      <c r="H20" s="179">
        <v>195036.48</v>
      </c>
      <c r="J20"/>
      <c r="K20"/>
      <c r="L20"/>
      <c r="M20"/>
      <c r="N20"/>
    </row>
    <row r="21" spans="1:16">
      <c r="A21" s="24" t="s">
        <v>81</v>
      </c>
      <c r="B21" s="134" t="s">
        <v>3</v>
      </c>
      <c r="C21" s="135" t="s">
        <v>200</v>
      </c>
      <c r="D21" s="135" t="s">
        <v>221</v>
      </c>
      <c r="E21" s="135" t="s">
        <v>191</v>
      </c>
      <c r="F21" s="179">
        <v>0</v>
      </c>
      <c r="G21" s="179">
        <v>0</v>
      </c>
      <c r="H21" s="179">
        <v>0</v>
      </c>
      <c r="J21"/>
      <c r="K21"/>
      <c r="L21"/>
      <c r="M21"/>
      <c r="N21"/>
    </row>
    <row r="22" spans="1:16">
      <c r="A22" s="24" t="s">
        <v>82</v>
      </c>
      <c r="B22" s="134" t="s">
        <v>3</v>
      </c>
      <c r="C22" s="135" t="s">
        <v>200</v>
      </c>
      <c r="D22" s="135" t="s">
        <v>221</v>
      </c>
      <c r="E22" s="135" t="s">
        <v>184</v>
      </c>
      <c r="F22" s="179">
        <v>0</v>
      </c>
      <c r="G22" s="179">
        <v>0</v>
      </c>
      <c r="H22" s="179">
        <v>0</v>
      </c>
      <c r="K22"/>
      <c r="L22"/>
      <c r="M22"/>
      <c r="N22"/>
    </row>
    <row r="23" spans="1:16">
      <c r="A23" s="113" t="s">
        <v>287</v>
      </c>
      <c r="B23" s="131" t="s">
        <v>179</v>
      </c>
      <c r="C23" s="138" t="s">
        <v>201</v>
      </c>
      <c r="D23" s="132" t="s">
        <v>215</v>
      </c>
      <c r="E23" s="132" t="s">
        <v>179</v>
      </c>
      <c r="F23" s="139">
        <f>SUM(F24:F27)+F28+F36+F47</f>
        <v>2940643.44</v>
      </c>
      <c r="G23" s="139">
        <f>SUM(G24:G27)+G28+G36+G47</f>
        <v>3996539.64</v>
      </c>
      <c r="H23" s="139">
        <f t="shared" ref="H23" si="3">SUM(H24:H27)+H28+H36+H47</f>
        <v>3723509.73</v>
      </c>
      <c r="K23"/>
      <c r="L23"/>
      <c r="M23"/>
      <c r="N23"/>
    </row>
    <row r="24" spans="1:16">
      <c r="A24" s="24" t="s">
        <v>83</v>
      </c>
      <c r="B24" s="134" t="s">
        <v>3</v>
      </c>
      <c r="C24" s="135" t="s">
        <v>201</v>
      </c>
      <c r="D24" s="135" t="s">
        <v>245</v>
      </c>
      <c r="E24" s="135" t="s">
        <v>192</v>
      </c>
      <c r="F24" s="136">
        <v>0</v>
      </c>
      <c r="G24" s="156">
        <v>0</v>
      </c>
      <c r="H24" s="189">
        <f t="shared" ref="H24:H47" si="4">F24-G24</f>
        <v>0</v>
      </c>
    </row>
    <row r="25" spans="1:16" ht="21.6">
      <c r="A25" s="24" t="s">
        <v>78</v>
      </c>
      <c r="B25" s="134" t="s">
        <v>3</v>
      </c>
      <c r="C25" s="135" t="s">
        <v>201</v>
      </c>
      <c r="D25" s="135" t="s">
        <v>246</v>
      </c>
      <c r="E25" s="135" t="s">
        <v>189</v>
      </c>
      <c r="F25" s="179">
        <v>0</v>
      </c>
      <c r="G25" s="179">
        <v>0</v>
      </c>
      <c r="H25" s="179">
        <v>0</v>
      </c>
    </row>
    <row r="26" spans="1:16" ht="21.6">
      <c r="A26" s="181" t="s">
        <v>78</v>
      </c>
      <c r="B26" s="182" t="s">
        <v>3</v>
      </c>
      <c r="C26" s="183" t="s">
        <v>201</v>
      </c>
      <c r="D26" s="183" t="s">
        <v>223</v>
      </c>
      <c r="E26" s="183" t="s">
        <v>189</v>
      </c>
      <c r="F26" s="184">
        <v>490926</v>
      </c>
      <c r="G26" s="184">
        <v>0</v>
      </c>
      <c r="H26" s="184">
        <v>0</v>
      </c>
    </row>
    <row r="27" spans="1:16">
      <c r="A27" s="24" t="s">
        <v>82</v>
      </c>
      <c r="B27" s="134" t="s">
        <v>3</v>
      </c>
      <c r="C27" s="135" t="s">
        <v>201</v>
      </c>
      <c r="D27" s="135" t="s">
        <v>223</v>
      </c>
      <c r="E27" s="135" t="s">
        <v>184</v>
      </c>
      <c r="F27" s="179">
        <v>0</v>
      </c>
      <c r="G27" s="179">
        <v>0</v>
      </c>
      <c r="H27" s="179">
        <v>0</v>
      </c>
    </row>
    <row r="28" spans="1:16">
      <c r="A28" s="130" t="s">
        <v>239</v>
      </c>
      <c r="B28" s="140" t="s">
        <v>179</v>
      </c>
      <c r="C28" s="141" t="s">
        <v>201</v>
      </c>
      <c r="D28" s="141" t="s">
        <v>222</v>
      </c>
      <c r="E28" s="141" t="s">
        <v>179</v>
      </c>
      <c r="F28" s="142">
        <f>SUM(F29:F35)</f>
        <v>45840</v>
      </c>
      <c r="G28" s="142">
        <f>SUM(G29:G35)</f>
        <v>45840</v>
      </c>
      <c r="H28" s="193">
        <f>SUM(H29:H35)</f>
        <v>45840</v>
      </c>
      <c r="P28"/>
    </row>
    <row r="29" spans="1:16" ht="21.6">
      <c r="A29" s="24" t="s">
        <v>79</v>
      </c>
      <c r="B29" s="134" t="s">
        <v>3</v>
      </c>
      <c r="C29" s="135" t="s">
        <v>201</v>
      </c>
      <c r="D29" s="135" t="s">
        <v>222</v>
      </c>
      <c r="E29" s="135" t="s">
        <v>181</v>
      </c>
      <c r="F29" s="136">
        <v>0</v>
      </c>
      <c r="G29" s="136">
        <v>0</v>
      </c>
      <c r="H29" s="136">
        <v>0</v>
      </c>
      <c r="P29"/>
    </row>
    <row r="30" spans="1:16">
      <c r="A30" s="24" t="s">
        <v>174</v>
      </c>
      <c r="B30" s="134" t="s">
        <v>3</v>
      </c>
      <c r="C30" s="135" t="s">
        <v>201</v>
      </c>
      <c r="D30" s="135" t="s">
        <v>222</v>
      </c>
      <c r="E30" s="135" t="s">
        <v>182</v>
      </c>
      <c r="F30" s="136">
        <v>0</v>
      </c>
      <c r="G30" s="136">
        <v>0</v>
      </c>
      <c r="H30" s="136">
        <v>0</v>
      </c>
      <c r="K30"/>
      <c r="L30"/>
      <c r="M30"/>
      <c r="P30"/>
    </row>
    <row r="31" spans="1:16" ht="21.6">
      <c r="A31" s="24" t="s">
        <v>84</v>
      </c>
      <c r="B31" s="134" t="s">
        <v>3</v>
      </c>
      <c r="C31" s="135" t="s">
        <v>201</v>
      </c>
      <c r="D31" s="135" t="s">
        <v>222</v>
      </c>
      <c r="E31" s="135" t="s">
        <v>193</v>
      </c>
      <c r="F31" s="136">
        <v>0</v>
      </c>
      <c r="G31" s="136">
        <v>0</v>
      </c>
      <c r="H31" s="136">
        <v>0</v>
      </c>
      <c r="K31"/>
      <c r="L31"/>
      <c r="M31"/>
      <c r="P31"/>
    </row>
    <row r="32" spans="1:16">
      <c r="A32" s="24" t="s">
        <v>175</v>
      </c>
      <c r="B32" s="134" t="s">
        <v>3</v>
      </c>
      <c r="C32" s="135" t="s">
        <v>201</v>
      </c>
      <c r="D32" s="135" t="s">
        <v>222</v>
      </c>
      <c r="E32" s="135" t="s">
        <v>183</v>
      </c>
      <c r="F32" s="179">
        <f>15840+30000</f>
        <v>45840</v>
      </c>
      <c r="G32" s="179">
        <f t="shared" ref="G32:H32" si="5">15840+30000</f>
        <v>45840</v>
      </c>
      <c r="H32" s="179">
        <f t="shared" si="5"/>
        <v>45840</v>
      </c>
      <c r="K32"/>
      <c r="L32"/>
      <c r="M32"/>
      <c r="P32"/>
    </row>
    <row r="33" spans="1:21" ht="21.6">
      <c r="A33" s="24" t="s">
        <v>78</v>
      </c>
      <c r="B33" s="134" t="s">
        <v>3</v>
      </c>
      <c r="C33" s="135" t="s">
        <v>201</v>
      </c>
      <c r="D33" s="135" t="s">
        <v>222</v>
      </c>
      <c r="E33" s="135" t="s">
        <v>189</v>
      </c>
      <c r="F33" s="136">
        <v>0</v>
      </c>
      <c r="G33" s="136">
        <v>0</v>
      </c>
      <c r="H33" s="136"/>
      <c r="K33"/>
      <c r="L33"/>
      <c r="M33"/>
      <c r="N33"/>
      <c r="O33"/>
      <c r="P33"/>
      <c r="Q33"/>
    </row>
    <row r="34" spans="1:21">
      <c r="A34" s="24" t="s">
        <v>80</v>
      </c>
      <c r="B34" s="134" t="s">
        <v>3</v>
      </c>
      <c r="C34" s="135" t="s">
        <v>201</v>
      </c>
      <c r="D34" s="135" t="s">
        <v>222</v>
      </c>
      <c r="E34" s="135" t="s">
        <v>190</v>
      </c>
      <c r="F34" s="136">
        <v>0</v>
      </c>
      <c r="G34" s="136">
        <v>0</v>
      </c>
      <c r="H34" s="136">
        <v>0</v>
      </c>
      <c r="K34"/>
      <c r="L34"/>
      <c r="M34"/>
      <c r="O34"/>
      <c r="P34"/>
      <c r="Q34"/>
      <c r="R34"/>
      <c r="S34"/>
      <c r="T34"/>
      <c r="U34"/>
    </row>
    <row r="35" spans="1:21">
      <c r="A35" s="24" t="s">
        <v>81</v>
      </c>
      <c r="B35" s="134" t="s">
        <v>3</v>
      </c>
      <c r="C35" s="135" t="s">
        <v>201</v>
      </c>
      <c r="D35" s="135" t="s">
        <v>222</v>
      </c>
      <c r="E35" s="135" t="s">
        <v>191</v>
      </c>
      <c r="F35" s="136">
        <v>0</v>
      </c>
      <c r="G35" s="136">
        <v>0</v>
      </c>
      <c r="H35" s="136">
        <v>0</v>
      </c>
      <c r="K35"/>
      <c r="L35"/>
      <c r="M35"/>
      <c r="O35"/>
      <c r="P35"/>
      <c r="Q35"/>
      <c r="R35"/>
      <c r="S35"/>
      <c r="T35"/>
      <c r="U35"/>
    </row>
    <row r="36" spans="1:21">
      <c r="A36" s="130"/>
      <c r="B36" s="140" t="s">
        <v>179</v>
      </c>
      <c r="C36" s="141" t="s">
        <v>201</v>
      </c>
      <c r="D36" s="141" t="s">
        <v>235</v>
      </c>
      <c r="E36" s="141" t="s">
        <v>179</v>
      </c>
      <c r="F36" s="142">
        <f>SUM(F37:F46)</f>
        <v>2403877.44</v>
      </c>
      <c r="G36" s="142">
        <f t="shared" ref="G36:H36" si="6">SUM(G37:G46)</f>
        <v>3950699.64</v>
      </c>
      <c r="H36" s="142">
        <f t="shared" si="6"/>
        <v>3677669.73</v>
      </c>
      <c r="J36"/>
      <c r="K36"/>
      <c r="L36"/>
      <c r="M36"/>
      <c r="O36"/>
      <c r="P36"/>
      <c r="Q36"/>
      <c r="R36"/>
      <c r="S36"/>
      <c r="T36"/>
      <c r="U36"/>
    </row>
    <row r="37" spans="1:21">
      <c r="A37" s="24" t="s">
        <v>85</v>
      </c>
      <c r="B37" s="134" t="s">
        <v>213</v>
      </c>
      <c r="C37" s="135" t="s">
        <v>201</v>
      </c>
      <c r="D37" s="135" t="s">
        <v>235</v>
      </c>
      <c r="E37" s="135" t="s">
        <v>180</v>
      </c>
      <c r="F37" s="136">
        <f>1316237.05+76012.2</f>
        <v>1392249.25</v>
      </c>
      <c r="G37" s="136">
        <f>3075300.96-58400.09-191000</f>
        <v>2825900.87</v>
      </c>
      <c r="H37" s="136">
        <f>3075300.96-384000</f>
        <v>2691300.96</v>
      </c>
      <c r="J37"/>
      <c r="K37"/>
      <c r="L37"/>
      <c r="M37"/>
      <c r="O37"/>
      <c r="P37"/>
      <c r="Q37"/>
      <c r="R37"/>
      <c r="S37"/>
      <c r="T37"/>
      <c r="U37"/>
    </row>
    <row r="38" spans="1:21">
      <c r="A38" s="24" t="s">
        <v>87</v>
      </c>
      <c r="B38" s="134" t="s">
        <v>213</v>
      </c>
      <c r="C38" s="135" t="s">
        <v>201</v>
      </c>
      <c r="D38" s="135" t="s">
        <v>235</v>
      </c>
      <c r="E38" s="135" t="s">
        <v>185</v>
      </c>
      <c r="F38" s="136">
        <v>0</v>
      </c>
      <c r="G38" s="136">
        <v>0</v>
      </c>
      <c r="H38" s="136">
        <v>0</v>
      </c>
      <c r="J38"/>
      <c r="K38"/>
      <c r="L38"/>
      <c r="M38"/>
      <c r="O38"/>
      <c r="P38"/>
      <c r="Q38"/>
      <c r="R38"/>
      <c r="S38"/>
      <c r="T38"/>
      <c r="U38"/>
    </row>
    <row r="39" spans="1:21" ht="21.6">
      <c r="A39" s="24" t="s">
        <v>79</v>
      </c>
      <c r="B39" s="134" t="s">
        <v>213</v>
      </c>
      <c r="C39" s="135" t="s">
        <v>201</v>
      </c>
      <c r="D39" s="135" t="s">
        <v>235</v>
      </c>
      <c r="E39" s="135" t="s">
        <v>181</v>
      </c>
      <c r="F39" s="136">
        <f>634376.22+32887.8</f>
        <v>667264.02</v>
      </c>
      <c r="G39" s="136">
        <v>928740.84</v>
      </c>
      <c r="H39" s="136">
        <v>928740.84</v>
      </c>
      <c r="J39"/>
      <c r="K39"/>
      <c r="L39"/>
      <c r="M39"/>
      <c r="O39"/>
      <c r="P39"/>
      <c r="Q39"/>
      <c r="R39"/>
      <c r="S39"/>
      <c r="T39"/>
      <c r="U39"/>
    </row>
    <row r="40" spans="1:21" ht="21.6">
      <c r="A40" s="24" t="s">
        <v>79</v>
      </c>
      <c r="B40" s="134" t="s">
        <v>213</v>
      </c>
      <c r="C40" s="135" t="s">
        <v>201</v>
      </c>
      <c r="D40" s="135" t="s">
        <v>263</v>
      </c>
      <c r="E40" s="135" t="s">
        <v>181</v>
      </c>
      <c r="F40" s="136">
        <v>0</v>
      </c>
      <c r="G40" s="136">
        <v>0</v>
      </c>
      <c r="H40" s="136">
        <v>0</v>
      </c>
      <c r="J40"/>
      <c r="K40"/>
      <c r="L40"/>
      <c r="M40"/>
      <c r="O40"/>
      <c r="P40"/>
      <c r="Q40"/>
      <c r="R40"/>
      <c r="S40"/>
      <c r="T40"/>
      <c r="U40"/>
    </row>
    <row r="41" spans="1:21">
      <c r="A41" s="24" t="s">
        <v>270</v>
      </c>
      <c r="B41" s="134" t="s">
        <v>213</v>
      </c>
      <c r="C41" s="135" t="s">
        <v>201</v>
      </c>
      <c r="D41" s="135" t="s">
        <v>235</v>
      </c>
      <c r="E41" s="135" t="s">
        <v>268</v>
      </c>
      <c r="F41" s="136">
        <v>151500</v>
      </c>
      <c r="G41" s="196">
        <v>100000</v>
      </c>
      <c r="H41" s="196">
        <v>57627.93</v>
      </c>
      <c r="J41"/>
      <c r="K41"/>
      <c r="L41"/>
      <c r="M41"/>
      <c r="O41"/>
      <c r="P41"/>
      <c r="Q41"/>
      <c r="R41"/>
      <c r="S41"/>
      <c r="T41"/>
      <c r="U41"/>
    </row>
    <row r="42" spans="1:21">
      <c r="A42" s="24" t="s">
        <v>175</v>
      </c>
      <c r="B42" s="134" t="s">
        <v>213</v>
      </c>
      <c r="C42" s="135" t="s">
        <v>201</v>
      </c>
      <c r="D42" s="135" t="s">
        <v>235</v>
      </c>
      <c r="E42" s="135" t="s">
        <v>183</v>
      </c>
      <c r="F42" s="136">
        <f>150000+42864.17</f>
        <v>192864.16999999998</v>
      </c>
      <c r="G42" s="196">
        <v>96057.93</v>
      </c>
      <c r="H42" s="196">
        <v>0</v>
      </c>
      <c r="J42"/>
      <c r="K42"/>
      <c r="L42"/>
      <c r="M42"/>
      <c r="O42"/>
      <c r="P42"/>
      <c r="Q42"/>
      <c r="R42"/>
      <c r="S42"/>
      <c r="T42"/>
      <c r="U42"/>
    </row>
    <row r="43" spans="1:21" ht="21.6">
      <c r="A43" s="24" t="s">
        <v>86</v>
      </c>
      <c r="B43" s="134" t="s">
        <v>213</v>
      </c>
      <c r="C43" s="135" t="s">
        <v>201</v>
      </c>
      <c r="D43" s="135" t="s">
        <v>235</v>
      </c>
      <c r="E43" s="135" t="s">
        <v>195</v>
      </c>
      <c r="F43" s="136">
        <v>0</v>
      </c>
      <c r="G43" s="136">
        <v>0</v>
      </c>
      <c r="H43" s="136">
        <v>0</v>
      </c>
      <c r="J43"/>
      <c r="K43"/>
      <c r="L43"/>
      <c r="M43"/>
      <c r="O43"/>
      <c r="P43"/>
      <c r="Q43"/>
      <c r="R43"/>
      <c r="S43"/>
      <c r="T43"/>
      <c r="U43"/>
    </row>
    <row r="44" spans="1:21" ht="21.6">
      <c r="A44" s="24" t="s">
        <v>78</v>
      </c>
      <c r="B44" s="134" t="s">
        <v>213</v>
      </c>
      <c r="C44" s="135" t="s">
        <v>201</v>
      </c>
      <c r="D44" s="135" t="s">
        <v>235</v>
      </c>
      <c r="E44" s="135" t="s">
        <v>189</v>
      </c>
      <c r="F44" s="136">
        <v>0</v>
      </c>
      <c r="G44" s="136">
        <v>0</v>
      </c>
      <c r="H44" s="136">
        <v>0</v>
      </c>
      <c r="K44"/>
      <c r="L44"/>
      <c r="M44"/>
      <c r="O44"/>
      <c r="P44"/>
      <c r="Q44"/>
      <c r="R44"/>
    </row>
    <row r="45" spans="1:21">
      <c r="A45" s="24" t="s">
        <v>81</v>
      </c>
      <c r="B45" s="134" t="s">
        <v>213</v>
      </c>
      <c r="C45" s="135" t="s">
        <v>201</v>
      </c>
      <c r="D45" s="135" t="s">
        <v>235</v>
      </c>
      <c r="E45" s="135" t="s">
        <v>191</v>
      </c>
      <c r="F45" s="136">
        <v>0</v>
      </c>
      <c r="G45" s="136">
        <v>0</v>
      </c>
      <c r="H45" s="136">
        <v>0</v>
      </c>
      <c r="K45"/>
      <c r="L45"/>
      <c r="M45"/>
      <c r="N45"/>
      <c r="O45"/>
      <c r="P45"/>
      <c r="Q45"/>
    </row>
    <row r="46" spans="1:21">
      <c r="A46" s="24" t="s">
        <v>82</v>
      </c>
      <c r="B46" s="134" t="s">
        <v>213</v>
      </c>
      <c r="C46" s="135" t="s">
        <v>201</v>
      </c>
      <c r="D46" s="135" t="s">
        <v>235</v>
      </c>
      <c r="E46" s="135" t="s">
        <v>184</v>
      </c>
      <c r="F46" s="136">
        <v>0</v>
      </c>
      <c r="G46" s="136">
        <v>0</v>
      </c>
      <c r="H46" s="136">
        <v>0</v>
      </c>
      <c r="K46"/>
      <c r="L46"/>
      <c r="M46"/>
      <c r="N46"/>
      <c r="O46"/>
      <c r="P46"/>
      <c r="Q46"/>
    </row>
    <row r="47" spans="1:21">
      <c r="A47" s="130" t="s">
        <v>238</v>
      </c>
      <c r="B47" s="140" t="s">
        <v>179</v>
      </c>
      <c r="C47" s="141" t="s">
        <v>201</v>
      </c>
      <c r="D47" s="141" t="s">
        <v>247</v>
      </c>
      <c r="E47" s="141" t="s">
        <v>179</v>
      </c>
      <c r="F47" s="142">
        <f>SUM(F48:F49)</f>
        <v>0</v>
      </c>
      <c r="G47" s="142">
        <f>SUM(G48:G49)</f>
        <v>0</v>
      </c>
      <c r="H47" s="143">
        <f t="shared" si="4"/>
        <v>0</v>
      </c>
      <c r="K47"/>
      <c r="L47"/>
      <c r="M47"/>
      <c r="N47"/>
      <c r="O47"/>
      <c r="P47"/>
      <c r="Q47"/>
    </row>
    <row r="48" spans="1:21">
      <c r="A48" s="24" t="s">
        <v>85</v>
      </c>
      <c r="B48" s="134" t="s">
        <v>213</v>
      </c>
      <c r="C48" s="135" t="s">
        <v>201</v>
      </c>
      <c r="D48" s="135" t="s">
        <v>247</v>
      </c>
      <c r="E48" s="135" t="s">
        <v>180</v>
      </c>
      <c r="F48" s="136">
        <v>0</v>
      </c>
      <c r="G48" s="136">
        <v>0</v>
      </c>
      <c r="H48" s="136">
        <v>0</v>
      </c>
      <c r="I48" s="136">
        <v>0</v>
      </c>
      <c r="K48"/>
      <c r="L48"/>
      <c r="M48"/>
      <c r="N48"/>
      <c r="O48"/>
      <c r="P48"/>
      <c r="Q48"/>
    </row>
    <row r="49" spans="1:21" ht="21.6">
      <c r="A49" s="24" t="s">
        <v>79</v>
      </c>
      <c r="B49" s="134" t="s">
        <v>213</v>
      </c>
      <c r="C49" s="135" t="s">
        <v>201</v>
      </c>
      <c r="D49" s="135" t="s">
        <v>247</v>
      </c>
      <c r="E49" s="135" t="s">
        <v>181</v>
      </c>
      <c r="F49" s="136">
        <v>0</v>
      </c>
      <c r="G49" s="136">
        <v>0</v>
      </c>
      <c r="H49" s="136">
        <v>0</v>
      </c>
      <c r="I49" s="136">
        <v>0</v>
      </c>
      <c r="K49"/>
      <c r="L49"/>
      <c r="M49"/>
      <c r="N49"/>
      <c r="O49"/>
      <c r="P49"/>
      <c r="Q49"/>
    </row>
    <row r="50" spans="1:21">
      <c r="A50" s="113" t="s">
        <v>240</v>
      </c>
      <c r="B50" s="131" t="s">
        <v>179</v>
      </c>
      <c r="C50" s="138" t="s">
        <v>211</v>
      </c>
      <c r="D50" s="132" t="s">
        <v>215</v>
      </c>
      <c r="E50" s="132" t="s">
        <v>179</v>
      </c>
      <c r="F50" s="139">
        <f>SUM(F51:F53)</f>
        <v>209200</v>
      </c>
      <c r="G50" s="139">
        <f t="shared" ref="G50:H50" si="7">SUM(G51:G53)</f>
        <v>217600</v>
      </c>
      <c r="H50" s="139">
        <f t="shared" si="7"/>
        <v>225700</v>
      </c>
      <c r="K50"/>
      <c r="L50"/>
    </row>
    <row r="51" spans="1:21">
      <c r="A51" s="24" t="s">
        <v>76</v>
      </c>
      <c r="B51" s="134" t="s">
        <v>213</v>
      </c>
      <c r="C51" s="135" t="s">
        <v>211</v>
      </c>
      <c r="D51" s="135" t="s">
        <v>248</v>
      </c>
      <c r="E51" s="135" t="s">
        <v>186</v>
      </c>
      <c r="F51" s="179">
        <v>146021.6</v>
      </c>
      <c r="G51" s="179">
        <v>151884.79999999999</v>
      </c>
      <c r="H51" s="179">
        <v>157538.6</v>
      </c>
      <c r="K51"/>
      <c r="L51"/>
    </row>
    <row r="52" spans="1:21" ht="21.6">
      <c r="A52" s="24" t="s">
        <v>77</v>
      </c>
      <c r="B52" s="134" t="s">
        <v>213</v>
      </c>
      <c r="C52" s="135" t="s">
        <v>211</v>
      </c>
      <c r="D52" s="135" t="s">
        <v>248</v>
      </c>
      <c r="E52" s="135" t="s">
        <v>188</v>
      </c>
      <c r="F52" s="179">
        <v>63178.400000000001</v>
      </c>
      <c r="G52" s="179">
        <v>65715.199999999997</v>
      </c>
      <c r="H52" s="179">
        <v>68161.399999999994</v>
      </c>
      <c r="K52"/>
      <c r="L52"/>
    </row>
    <row r="53" spans="1:21">
      <c r="A53" s="24" t="s">
        <v>175</v>
      </c>
      <c r="B53" s="134" t="s">
        <v>213</v>
      </c>
      <c r="C53" s="135" t="s">
        <v>211</v>
      </c>
      <c r="D53" s="135" t="s">
        <v>248</v>
      </c>
      <c r="E53" s="135" t="s">
        <v>183</v>
      </c>
      <c r="F53" s="179">
        <v>0</v>
      </c>
      <c r="G53" s="179">
        <v>0</v>
      </c>
      <c r="H53" s="179">
        <v>0</v>
      </c>
      <c r="K53"/>
      <c r="L53"/>
    </row>
    <row r="54" spans="1:21" ht="21.6">
      <c r="A54" s="113" t="s">
        <v>241</v>
      </c>
      <c r="B54" s="131" t="s">
        <v>179</v>
      </c>
      <c r="C54" s="138" t="s">
        <v>202</v>
      </c>
      <c r="D54" s="132" t="s">
        <v>215</v>
      </c>
      <c r="E54" s="132" t="s">
        <v>179</v>
      </c>
      <c r="F54" s="139">
        <f>SUM(F55)</f>
        <v>20000</v>
      </c>
      <c r="G54" s="139">
        <f t="shared" ref="G54:H54" si="8">SUM(G55)</f>
        <v>20000</v>
      </c>
      <c r="H54" s="139">
        <f t="shared" si="8"/>
        <v>20000</v>
      </c>
      <c r="K54"/>
      <c r="L54"/>
      <c r="M54"/>
      <c r="N54"/>
      <c r="R54"/>
      <c r="S54"/>
      <c r="T54"/>
      <c r="U54"/>
    </row>
    <row r="55" spans="1:21">
      <c r="A55" s="24" t="s">
        <v>175</v>
      </c>
      <c r="B55" s="134" t="s">
        <v>3</v>
      </c>
      <c r="C55" s="135" t="s">
        <v>202</v>
      </c>
      <c r="D55" s="135" t="s">
        <v>224</v>
      </c>
      <c r="E55" s="135" t="s">
        <v>183</v>
      </c>
      <c r="F55" s="136">
        <v>20000</v>
      </c>
      <c r="G55" s="136">
        <v>20000</v>
      </c>
      <c r="H55" s="136">
        <v>20000</v>
      </c>
      <c r="K55"/>
      <c r="L55"/>
      <c r="M55"/>
      <c r="N55"/>
      <c r="R55"/>
      <c r="S55"/>
      <c r="T55"/>
      <c r="U55"/>
    </row>
    <row r="56" spans="1:21">
      <c r="A56" s="113" t="s">
        <v>242</v>
      </c>
      <c r="B56" s="131" t="s">
        <v>179</v>
      </c>
      <c r="C56" s="138" t="s">
        <v>203</v>
      </c>
      <c r="D56" s="132" t="s">
        <v>215</v>
      </c>
      <c r="E56" s="132" t="s">
        <v>179</v>
      </c>
      <c r="F56" s="139">
        <f>SUM(F57)</f>
        <v>1492439.895</v>
      </c>
      <c r="G56" s="186">
        <f t="shared" ref="G56:H56" si="9">SUM(G57)</f>
        <v>655450</v>
      </c>
      <c r="H56" s="186">
        <f t="shared" si="9"/>
        <v>695840</v>
      </c>
      <c r="J56"/>
      <c r="K56"/>
      <c r="L56"/>
      <c r="M56"/>
      <c r="N56"/>
      <c r="R56"/>
      <c r="S56"/>
      <c r="T56"/>
      <c r="U56"/>
    </row>
    <row r="57" spans="1:21">
      <c r="A57" s="24" t="s">
        <v>175</v>
      </c>
      <c r="B57" s="134" t="s">
        <v>3</v>
      </c>
      <c r="C57" s="135" t="s">
        <v>203</v>
      </c>
      <c r="D57" s="135" t="s">
        <v>225</v>
      </c>
      <c r="E57" s="135" t="s">
        <v>183</v>
      </c>
      <c r="F57" s="179">
        <v>1492439.895</v>
      </c>
      <c r="G57" s="179">
        <v>655450</v>
      </c>
      <c r="H57" s="179">
        <v>695840</v>
      </c>
      <c r="M57"/>
      <c r="N57"/>
      <c r="R57"/>
      <c r="S57"/>
      <c r="T57"/>
      <c r="U57"/>
    </row>
    <row r="58" spans="1:21" ht="21.6">
      <c r="A58" s="113" t="s">
        <v>243</v>
      </c>
      <c r="B58" s="131" t="s">
        <v>179</v>
      </c>
      <c r="C58" s="138" t="s">
        <v>204</v>
      </c>
      <c r="D58" s="132" t="s">
        <v>215</v>
      </c>
      <c r="E58" s="132" t="s">
        <v>179</v>
      </c>
      <c r="F58" s="139">
        <f>SUM(F59)</f>
        <v>0</v>
      </c>
      <c r="G58" s="139">
        <f t="shared" ref="G58:H58" si="10">SUM(G59)</f>
        <v>0</v>
      </c>
      <c r="H58" s="139">
        <f t="shared" si="10"/>
        <v>0</v>
      </c>
      <c r="J58"/>
      <c r="K58"/>
      <c r="L58"/>
      <c r="M58"/>
      <c r="N58"/>
      <c r="R58"/>
      <c r="S58"/>
      <c r="T58"/>
      <c r="U58"/>
    </row>
    <row r="59" spans="1:21">
      <c r="A59" s="24" t="s">
        <v>175</v>
      </c>
      <c r="B59" s="134" t="s">
        <v>3</v>
      </c>
      <c r="C59" s="135" t="s">
        <v>204</v>
      </c>
      <c r="D59" s="135" t="s">
        <v>226</v>
      </c>
      <c r="E59" s="135" t="s">
        <v>183</v>
      </c>
      <c r="F59" s="136">
        <v>0</v>
      </c>
      <c r="G59" s="136">
        <v>0</v>
      </c>
      <c r="H59" s="136">
        <v>0</v>
      </c>
      <c r="K59"/>
      <c r="L59"/>
      <c r="M59"/>
      <c r="N59"/>
      <c r="R59"/>
      <c r="S59"/>
      <c r="T59"/>
      <c r="U59"/>
    </row>
    <row r="60" spans="1:21">
      <c r="A60" s="113"/>
      <c r="B60" s="131" t="s">
        <v>179</v>
      </c>
      <c r="C60" s="138" t="s">
        <v>205</v>
      </c>
      <c r="D60" s="132" t="s">
        <v>215</v>
      </c>
      <c r="E60" s="132" t="s">
        <v>179</v>
      </c>
      <c r="F60" s="139">
        <f>SUM(F61:F64)</f>
        <v>49128</v>
      </c>
      <c r="G60" s="139">
        <f t="shared" ref="G60:H60" si="11">SUM(G61:G64)</f>
        <v>0</v>
      </c>
      <c r="H60" s="139">
        <f t="shared" si="11"/>
        <v>0</v>
      </c>
      <c r="K60"/>
      <c r="L60"/>
      <c r="M60"/>
      <c r="N60"/>
      <c r="R60"/>
      <c r="S60"/>
      <c r="T60"/>
      <c r="U60"/>
    </row>
    <row r="61" spans="1:21">
      <c r="A61" s="24" t="s">
        <v>175</v>
      </c>
      <c r="B61" s="134" t="s">
        <v>3</v>
      </c>
      <c r="C61" s="135" t="s">
        <v>205</v>
      </c>
      <c r="D61" s="135" t="s">
        <v>227</v>
      </c>
      <c r="E61" s="135" t="s">
        <v>183</v>
      </c>
      <c r="F61" s="136">
        <v>0</v>
      </c>
      <c r="G61" s="156">
        <v>0</v>
      </c>
      <c r="H61" s="189">
        <f t="shared" ref="H61:H64" si="12">F61-G61</f>
        <v>0</v>
      </c>
      <c r="K61"/>
      <c r="L61"/>
      <c r="M61"/>
      <c r="N61"/>
    </row>
    <row r="62" spans="1:21">
      <c r="A62" s="24" t="s">
        <v>175</v>
      </c>
      <c r="B62" s="134" t="s">
        <v>3</v>
      </c>
      <c r="C62" s="135" t="s">
        <v>205</v>
      </c>
      <c r="D62" s="135" t="s">
        <v>228</v>
      </c>
      <c r="E62" s="135" t="s">
        <v>183</v>
      </c>
      <c r="F62" s="136">
        <v>49128</v>
      </c>
      <c r="G62" s="136">
        <v>0</v>
      </c>
      <c r="H62" s="136">
        <v>0</v>
      </c>
    </row>
    <row r="63" spans="1:21">
      <c r="A63" s="24" t="s">
        <v>175</v>
      </c>
      <c r="B63" s="134" t="s">
        <v>3</v>
      </c>
      <c r="C63" s="135" t="s">
        <v>205</v>
      </c>
      <c r="D63" s="135" t="s">
        <v>249</v>
      </c>
      <c r="E63" s="135" t="s">
        <v>183</v>
      </c>
      <c r="F63" s="136">
        <v>0</v>
      </c>
      <c r="G63" s="156">
        <v>0</v>
      </c>
      <c r="H63" s="189">
        <f t="shared" si="12"/>
        <v>0</v>
      </c>
    </row>
    <row r="64" spans="1:21">
      <c r="A64" s="24" t="s">
        <v>175</v>
      </c>
      <c r="B64" s="134" t="s">
        <v>3</v>
      </c>
      <c r="C64" s="135" t="s">
        <v>205</v>
      </c>
      <c r="D64" s="135" t="s">
        <v>250</v>
      </c>
      <c r="E64" s="135" t="s">
        <v>183</v>
      </c>
      <c r="F64" s="136">
        <v>0</v>
      </c>
      <c r="G64" s="156">
        <v>0</v>
      </c>
      <c r="H64" s="189">
        <f t="shared" si="12"/>
        <v>0</v>
      </c>
    </row>
    <row r="65" spans="1:21">
      <c r="A65" s="113"/>
      <c r="B65" s="131" t="s">
        <v>179</v>
      </c>
      <c r="C65" s="138" t="s">
        <v>206</v>
      </c>
      <c r="D65" s="132" t="s">
        <v>215</v>
      </c>
      <c r="E65" s="132" t="s">
        <v>179</v>
      </c>
      <c r="F65" s="139">
        <f>SUM(F66:F68)</f>
        <v>0</v>
      </c>
      <c r="G65" s="139">
        <f t="shared" ref="G65:H65" si="13">SUM(G66:G68)</f>
        <v>0</v>
      </c>
      <c r="H65" s="139">
        <f t="shared" si="13"/>
        <v>0</v>
      </c>
    </row>
    <row r="66" spans="1:21">
      <c r="A66" s="24" t="s">
        <v>175</v>
      </c>
      <c r="B66" s="134" t="s">
        <v>3</v>
      </c>
      <c r="C66" s="135" t="s">
        <v>206</v>
      </c>
      <c r="D66" s="135" t="s">
        <v>229</v>
      </c>
      <c r="E66" s="135" t="s">
        <v>183</v>
      </c>
      <c r="F66" s="136">
        <v>0</v>
      </c>
      <c r="G66" s="136">
        <v>0</v>
      </c>
      <c r="H66" s="136">
        <v>0</v>
      </c>
    </row>
    <row r="67" spans="1:21">
      <c r="A67" s="24" t="s">
        <v>175</v>
      </c>
      <c r="B67" s="134" t="s">
        <v>3</v>
      </c>
      <c r="C67" s="135" t="s">
        <v>206</v>
      </c>
      <c r="D67" s="135" t="s">
        <v>251</v>
      </c>
      <c r="E67" s="135" t="s">
        <v>183</v>
      </c>
      <c r="F67" s="136">
        <v>0</v>
      </c>
      <c r="G67" s="156">
        <v>0</v>
      </c>
      <c r="H67" s="189">
        <v>0</v>
      </c>
    </row>
    <row r="68" spans="1:21">
      <c r="A68" s="24" t="s">
        <v>175</v>
      </c>
      <c r="B68" s="134" t="s">
        <v>3</v>
      </c>
      <c r="C68" s="135" t="s">
        <v>206</v>
      </c>
      <c r="D68" s="135" t="s">
        <v>252</v>
      </c>
      <c r="E68" s="135" t="s">
        <v>193</v>
      </c>
      <c r="F68" s="136">
        <v>0</v>
      </c>
      <c r="G68" s="156">
        <v>0</v>
      </c>
      <c r="H68" s="189">
        <v>0</v>
      </c>
    </row>
    <row r="69" spans="1:21">
      <c r="A69" s="113" t="s">
        <v>244</v>
      </c>
      <c r="B69" s="131" t="s">
        <v>179</v>
      </c>
      <c r="C69" s="138" t="s">
        <v>207</v>
      </c>
      <c r="D69" s="132" t="s">
        <v>215</v>
      </c>
      <c r="E69" s="132" t="s">
        <v>179</v>
      </c>
      <c r="F69" s="139">
        <f>SUM(F70:F71)</f>
        <v>325000</v>
      </c>
      <c r="G69" s="139">
        <f t="shared" ref="G69:H69" si="14">SUM(G70:G71)</f>
        <v>620000</v>
      </c>
      <c r="H69" s="139">
        <f t="shared" si="14"/>
        <v>1445000</v>
      </c>
    </row>
    <row r="70" spans="1:21">
      <c r="A70" s="24" t="s">
        <v>175</v>
      </c>
      <c r="B70" s="134" t="s">
        <v>3</v>
      </c>
      <c r="C70" s="135" t="s">
        <v>207</v>
      </c>
      <c r="D70" s="135" t="s">
        <v>230</v>
      </c>
      <c r="E70" s="135" t="s">
        <v>183</v>
      </c>
      <c r="F70" s="136">
        <v>325000</v>
      </c>
      <c r="G70" s="136">
        <v>620000</v>
      </c>
      <c r="H70" s="136">
        <v>1445000</v>
      </c>
    </row>
    <row r="71" spans="1:21">
      <c r="A71" s="24" t="s">
        <v>175</v>
      </c>
      <c r="B71" s="134" t="s">
        <v>3</v>
      </c>
      <c r="C71" s="135" t="s">
        <v>207</v>
      </c>
      <c r="D71" s="135" t="s">
        <v>253</v>
      </c>
      <c r="E71" s="135" t="s">
        <v>183</v>
      </c>
      <c r="F71" s="136">
        <v>0</v>
      </c>
      <c r="G71" s="156">
        <v>0</v>
      </c>
      <c r="H71" s="189">
        <v>0</v>
      </c>
      <c r="J71" s="174"/>
    </row>
    <row r="72" spans="1:21">
      <c r="A72" s="113"/>
      <c r="B72" s="131" t="s">
        <v>179</v>
      </c>
      <c r="C72" s="138" t="s">
        <v>208</v>
      </c>
      <c r="D72" s="132" t="s">
        <v>215</v>
      </c>
      <c r="E72" s="132" t="s">
        <v>179</v>
      </c>
      <c r="F72" s="139">
        <f>SUM(F73:F75)</f>
        <v>0</v>
      </c>
      <c r="G72" s="139">
        <f t="shared" ref="G72:H72" si="15">SUM(G73:G75)</f>
        <v>0</v>
      </c>
      <c r="H72" s="139">
        <f t="shared" si="15"/>
        <v>0</v>
      </c>
    </row>
    <row r="73" spans="1:21">
      <c r="A73" s="24" t="s">
        <v>175</v>
      </c>
      <c r="B73" s="134" t="s">
        <v>3</v>
      </c>
      <c r="C73" s="135" t="s">
        <v>208</v>
      </c>
      <c r="D73" s="135" t="s">
        <v>254</v>
      </c>
      <c r="E73" s="135" t="s">
        <v>183</v>
      </c>
      <c r="F73" s="136">
        <v>0</v>
      </c>
      <c r="G73" s="156">
        <v>0</v>
      </c>
      <c r="H73" s="189">
        <v>0</v>
      </c>
    </row>
    <row r="74" spans="1:21">
      <c r="A74" s="24" t="s">
        <v>175</v>
      </c>
      <c r="B74" s="134" t="s">
        <v>3</v>
      </c>
      <c r="C74" s="135" t="s">
        <v>208</v>
      </c>
      <c r="D74" s="135" t="s">
        <v>231</v>
      </c>
      <c r="E74" s="135" t="s">
        <v>183</v>
      </c>
      <c r="F74" s="136">
        <v>0</v>
      </c>
      <c r="G74" s="136">
        <v>0</v>
      </c>
      <c r="H74" s="136">
        <v>0</v>
      </c>
    </row>
    <row r="75" spans="1:21">
      <c r="A75" s="24" t="s">
        <v>175</v>
      </c>
      <c r="B75" s="134" t="s">
        <v>3</v>
      </c>
      <c r="C75" s="135" t="s">
        <v>208</v>
      </c>
      <c r="D75" s="135" t="s">
        <v>255</v>
      </c>
      <c r="E75" s="135" t="s">
        <v>183</v>
      </c>
      <c r="F75" s="179">
        <v>0</v>
      </c>
      <c r="G75" s="179">
        <v>0</v>
      </c>
      <c r="H75" s="179">
        <v>0</v>
      </c>
      <c r="J75"/>
      <c r="K75"/>
      <c r="L75"/>
      <c r="M75"/>
      <c r="N75"/>
      <c r="R75"/>
      <c r="S75"/>
      <c r="T75"/>
      <c r="U75"/>
    </row>
    <row r="76" spans="1:21">
      <c r="A76" s="113" t="s">
        <v>288</v>
      </c>
      <c r="B76" s="131" t="s">
        <v>179</v>
      </c>
      <c r="C76" s="138" t="s">
        <v>197</v>
      </c>
      <c r="D76" s="132" t="s">
        <v>215</v>
      </c>
      <c r="E76" s="132" t="s">
        <v>179</v>
      </c>
      <c r="F76" s="139">
        <f>SUM(F77:F79)+F80+F94</f>
        <v>6231371.0674999999</v>
      </c>
      <c r="G76" s="139">
        <f t="shared" ref="G76:H76" si="16">SUM(G77:G79)+G80+G94</f>
        <v>5374339.3300000001</v>
      </c>
      <c r="H76" s="139">
        <f t="shared" si="16"/>
        <v>4683939.24</v>
      </c>
      <c r="J76"/>
      <c r="K76"/>
      <c r="L76"/>
      <c r="M76"/>
      <c r="N76"/>
      <c r="R76"/>
      <c r="S76"/>
      <c r="T76"/>
      <c r="U76"/>
    </row>
    <row r="77" spans="1:21">
      <c r="A77" s="24" t="s">
        <v>175</v>
      </c>
      <c r="B77" s="134" t="s">
        <v>178</v>
      </c>
      <c r="C77" s="135" t="s">
        <v>197</v>
      </c>
      <c r="D77" s="135" t="s">
        <v>256</v>
      </c>
      <c r="E77" s="135" t="s">
        <v>183</v>
      </c>
      <c r="F77" s="156"/>
      <c r="G77" s="156"/>
      <c r="H77" s="187"/>
      <c r="J77"/>
      <c r="K77"/>
      <c r="L77"/>
      <c r="M77"/>
      <c r="N77"/>
      <c r="R77"/>
      <c r="S77"/>
      <c r="T77"/>
      <c r="U77"/>
    </row>
    <row r="78" spans="1:21">
      <c r="A78" s="24" t="s">
        <v>175</v>
      </c>
      <c r="B78" s="134" t="s">
        <v>178</v>
      </c>
      <c r="C78" s="135" t="s">
        <v>197</v>
      </c>
      <c r="D78" s="135" t="s">
        <v>257</v>
      </c>
      <c r="E78" s="135" t="s">
        <v>183</v>
      </c>
      <c r="F78" s="156"/>
      <c r="G78" s="156"/>
      <c r="H78" s="187"/>
      <c r="J78"/>
      <c r="K78"/>
      <c r="L78"/>
      <c r="M78"/>
      <c r="N78"/>
      <c r="R78"/>
      <c r="S78"/>
      <c r="T78"/>
      <c r="U78"/>
    </row>
    <row r="79" spans="1:21">
      <c r="A79" s="24" t="s">
        <v>175</v>
      </c>
      <c r="B79" s="134" t="s">
        <v>178</v>
      </c>
      <c r="C79" s="135" t="s">
        <v>197</v>
      </c>
      <c r="D79" s="135" t="s">
        <v>219</v>
      </c>
      <c r="E79" s="135" t="s">
        <v>183</v>
      </c>
      <c r="F79" s="156"/>
      <c r="G79" s="156"/>
      <c r="H79" s="187"/>
      <c r="J79"/>
      <c r="K79"/>
      <c r="L79"/>
      <c r="M79"/>
      <c r="N79"/>
      <c r="R79"/>
      <c r="S79"/>
      <c r="T79"/>
      <c r="U79"/>
    </row>
    <row r="80" spans="1:21">
      <c r="A80" s="130" t="s">
        <v>288</v>
      </c>
      <c r="B80" s="149" t="s">
        <v>179</v>
      </c>
      <c r="C80" s="141" t="s">
        <v>197</v>
      </c>
      <c r="D80" s="144" t="s">
        <v>215</v>
      </c>
      <c r="E80" s="144" t="s">
        <v>179</v>
      </c>
      <c r="F80" s="142">
        <f>SUM(F81:F93)</f>
        <v>5316397.0274999999</v>
      </c>
      <c r="G80" s="142">
        <f t="shared" ref="G80:H80" si="17">SUM(G81:G93)</f>
        <v>4459365.29</v>
      </c>
      <c r="H80" s="142">
        <f t="shared" si="17"/>
        <v>3768965.2</v>
      </c>
      <c r="K80"/>
      <c r="L80"/>
      <c r="M80"/>
      <c r="N80"/>
      <c r="R80"/>
      <c r="S80"/>
      <c r="T80"/>
      <c r="U80"/>
    </row>
    <row r="81" spans="1:21">
      <c r="A81" s="24" t="s">
        <v>85</v>
      </c>
      <c r="B81" s="134" t="s">
        <v>178</v>
      </c>
      <c r="C81" s="135" t="s">
        <v>197</v>
      </c>
      <c r="D81" s="135" t="s">
        <v>196</v>
      </c>
      <c r="E81" s="135" t="s">
        <v>180</v>
      </c>
      <c r="F81" s="179">
        <v>1714519.17</v>
      </c>
      <c r="G81" s="179">
        <v>1606555.74</v>
      </c>
      <c r="H81" s="179">
        <v>1606555.74</v>
      </c>
      <c r="K81"/>
      <c r="L81"/>
      <c r="M81"/>
      <c r="N81"/>
      <c r="R81"/>
      <c r="S81"/>
      <c r="T81"/>
      <c r="U81"/>
    </row>
    <row r="82" spans="1:21">
      <c r="A82" s="24" t="s">
        <v>87</v>
      </c>
      <c r="B82" s="134" t="s">
        <v>178</v>
      </c>
      <c r="C82" s="135" t="s">
        <v>197</v>
      </c>
      <c r="D82" s="135" t="s">
        <v>196</v>
      </c>
      <c r="E82" s="135" t="s">
        <v>185</v>
      </c>
      <c r="F82" s="179">
        <v>10000</v>
      </c>
      <c r="G82" s="179">
        <v>0</v>
      </c>
      <c r="H82" s="188">
        <v>0</v>
      </c>
      <c r="K82"/>
      <c r="L82"/>
      <c r="M82"/>
      <c r="N82"/>
      <c r="R82"/>
      <c r="S82"/>
      <c r="T82"/>
      <c r="U82"/>
    </row>
    <row r="83" spans="1:21" ht="21.6">
      <c r="A83" s="24" t="s">
        <v>79</v>
      </c>
      <c r="B83" s="134" t="s">
        <v>178</v>
      </c>
      <c r="C83" s="135" t="s">
        <v>197</v>
      </c>
      <c r="D83" s="135" t="s">
        <v>196</v>
      </c>
      <c r="E83" s="135" t="s">
        <v>181</v>
      </c>
      <c r="F83" s="179">
        <v>517784.79</v>
      </c>
      <c r="G83" s="179">
        <v>486117.95</v>
      </c>
      <c r="H83" s="179">
        <v>486117.95</v>
      </c>
      <c r="K83"/>
      <c r="L83"/>
      <c r="M83"/>
      <c r="N83"/>
      <c r="R83"/>
      <c r="S83"/>
      <c r="T83"/>
      <c r="U83"/>
    </row>
    <row r="84" spans="1:21">
      <c r="A84" s="24" t="s">
        <v>269</v>
      </c>
      <c r="B84" s="134" t="s">
        <v>178</v>
      </c>
      <c r="C84" s="135" t="s">
        <v>197</v>
      </c>
      <c r="D84" s="135" t="s">
        <v>196</v>
      </c>
      <c r="E84" s="135" t="s">
        <v>268</v>
      </c>
      <c r="F84" s="194">
        <v>0</v>
      </c>
      <c r="G84" s="136">
        <v>0</v>
      </c>
      <c r="H84" s="136">
        <v>0</v>
      </c>
      <c r="J84"/>
      <c r="K84"/>
      <c r="L84"/>
      <c r="M84"/>
      <c r="N84"/>
      <c r="R84"/>
      <c r="S84"/>
      <c r="T84"/>
      <c r="U84"/>
    </row>
    <row r="85" spans="1:21">
      <c r="A85" s="24" t="s">
        <v>175</v>
      </c>
      <c r="B85" s="134" t="s">
        <v>178</v>
      </c>
      <c r="C85" s="135" t="s">
        <v>197</v>
      </c>
      <c r="D85" s="135" t="s">
        <v>196</v>
      </c>
      <c r="E85" s="135" t="s">
        <v>183</v>
      </c>
      <c r="F85" s="180">
        <v>698570.74</v>
      </c>
      <c r="G85" s="180">
        <v>846667.27</v>
      </c>
      <c r="H85" s="180">
        <f>1450667.27+16000-1445000+134599.91</f>
        <v>156267.18000000002</v>
      </c>
      <c r="J85"/>
      <c r="K85"/>
      <c r="L85"/>
      <c r="M85"/>
      <c r="N85"/>
      <c r="R85"/>
      <c r="S85"/>
      <c r="T85"/>
      <c r="U85"/>
    </row>
    <row r="86" spans="1:21">
      <c r="A86" s="24" t="s">
        <v>175</v>
      </c>
      <c r="B86" s="134" t="s">
        <v>178</v>
      </c>
      <c r="C86" s="135" t="s">
        <v>197</v>
      </c>
      <c r="D86" s="135" t="s">
        <v>264</v>
      </c>
      <c r="E86" s="135" t="s">
        <v>183</v>
      </c>
      <c r="F86" s="136">
        <v>0</v>
      </c>
      <c r="G86" s="180">
        <v>0</v>
      </c>
      <c r="H86" s="189">
        <v>0</v>
      </c>
      <c r="J86"/>
      <c r="K86"/>
      <c r="L86"/>
      <c r="M86"/>
      <c r="N86"/>
      <c r="R86"/>
      <c r="S86"/>
      <c r="T86"/>
      <c r="U86"/>
    </row>
    <row r="87" spans="1:21" ht="21.6">
      <c r="A87" s="181" t="s">
        <v>78</v>
      </c>
      <c r="B87" s="182"/>
      <c r="C87" s="183" t="s">
        <v>197</v>
      </c>
      <c r="D87" s="183" t="s">
        <v>289</v>
      </c>
      <c r="E87" s="183" t="s">
        <v>189</v>
      </c>
      <c r="F87" s="184">
        <v>1235504.08</v>
      </c>
      <c r="G87" s="185">
        <v>0</v>
      </c>
      <c r="H87" s="190">
        <v>0</v>
      </c>
      <c r="J87"/>
      <c r="K87"/>
      <c r="L87"/>
      <c r="M87"/>
      <c r="N87"/>
      <c r="R87"/>
      <c r="S87"/>
      <c r="T87"/>
      <c r="U87"/>
    </row>
    <row r="88" spans="1:21">
      <c r="A88" s="24" t="s">
        <v>80</v>
      </c>
      <c r="B88" s="134" t="s">
        <v>178</v>
      </c>
      <c r="C88" s="135" t="s">
        <v>197</v>
      </c>
      <c r="D88" s="135" t="s">
        <v>196</v>
      </c>
      <c r="E88" s="135" t="s">
        <v>190</v>
      </c>
      <c r="F88" s="136">
        <v>0</v>
      </c>
      <c r="G88" s="136">
        <v>0</v>
      </c>
      <c r="H88" s="136">
        <v>0</v>
      </c>
      <c r="K88"/>
      <c r="L88"/>
      <c r="M88"/>
    </row>
    <row r="89" spans="1:21">
      <c r="A89" s="24" t="s">
        <v>82</v>
      </c>
      <c r="B89" s="134" t="s">
        <v>178</v>
      </c>
      <c r="C89" s="135" t="s">
        <v>197</v>
      </c>
      <c r="D89" s="135" t="s">
        <v>196</v>
      </c>
      <c r="E89" s="135" t="s">
        <v>184</v>
      </c>
      <c r="F89" s="136">
        <v>0</v>
      </c>
      <c r="G89" s="136">
        <v>0</v>
      </c>
      <c r="H89" s="136">
        <v>0</v>
      </c>
      <c r="K89"/>
      <c r="L89"/>
      <c r="M89"/>
      <c r="Q89"/>
      <c r="R89"/>
    </row>
    <row r="90" spans="1:21">
      <c r="A90" s="24" t="s">
        <v>85</v>
      </c>
      <c r="B90" s="134" t="s">
        <v>178</v>
      </c>
      <c r="C90" s="135" t="s">
        <v>197</v>
      </c>
      <c r="D90" s="135" t="s">
        <v>258</v>
      </c>
      <c r="E90" s="135" t="s">
        <v>180</v>
      </c>
      <c r="F90" s="179">
        <v>0</v>
      </c>
      <c r="G90" s="179">
        <v>0</v>
      </c>
      <c r="H90" s="179">
        <v>0</v>
      </c>
      <c r="K90"/>
      <c r="L90"/>
      <c r="M90"/>
      <c r="Q90"/>
      <c r="R90"/>
    </row>
    <row r="91" spans="1:21" ht="21.6">
      <c r="A91" s="24" t="s">
        <v>79</v>
      </c>
      <c r="B91" s="134" t="s">
        <v>178</v>
      </c>
      <c r="C91" s="135" t="s">
        <v>197</v>
      </c>
      <c r="D91" s="135" t="s">
        <v>258</v>
      </c>
      <c r="E91" s="135" t="s">
        <v>181</v>
      </c>
      <c r="F91" s="179">
        <v>0</v>
      </c>
      <c r="G91" s="179">
        <v>0</v>
      </c>
      <c r="H91" s="179">
        <v>0</v>
      </c>
      <c r="K91"/>
      <c r="Q91"/>
      <c r="R91"/>
    </row>
    <row r="92" spans="1:21">
      <c r="A92" s="24" t="s">
        <v>85</v>
      </c>
      <c r="B92" s="134" t="s">
        <v>178</v>
      </c>
      <c r="C92" s="135" t="s">
        <v>197</v>
      </c>
      <c r="D92" s="135" t="s">
        <v>259</v>
      </c>
      <c r="E92" s="135" t="s">
        <v>180</v>
      </c>
      <c r="F92" s="179">
        <v>875616.84000000008</v>
      </c>
      <c r="G92" s="179">
        <v>1167489.1200000001</v>
      </c>
      <c r="H92" s="179">
        <v>1167489.1200000001</v>
      </c>
      <c r="K92"/>
      <c r="Q92"/>
      <c r="R92"/>
    </row>
    <row r="93" spans="1:21" ht="21.6">
      <c r="A93" s="24" t="s">
        <v>79</v>
      </c>
      <c r="B93" s="134" t="s">
        <v>178</v>
      </c>
      <c r="C93" s="135" t="s">
        <v>197</v>
      </c>
      <c r="D93" s="135" t="s">
        <v>259</v>
      </c>
      <c r="E93" s="135" t="s">
        <v>181</v>
      </c>
      <c r="F93" s="179">
        <v>264401.40750000003</v>
      </c>
      <c r="G93" s="191">
        <v>352535.21</v>
      </c>
      <c r="H93" s="179">
        <v>352535.21</v>
      </c>
      <c r="K93"/>
      <c r="M93"/>
      <c r="N93"/>
      <c r="Q93"/>
      <c r="R93"/>
    </row>
    <row r="94" spans="1:21">
      <c r="A94" s="130"/>
      <c r="B94" s="149" t="s">
        <v>179</v>
      </c>
      <c r="C94" s="141" t="s">
        <v>197</v>
      </c>
      <c r="D94" s="144" t="s">
        <v>215</v>
      </c>
      <c r="E94" s="144" t="s">
        <v>179</v>
      </c>
      <c r="F94" s="142">
        <f>SUM(F95:F101)</f>
        <v>914974.04</v>
      </c>
      <c r="G94" s="192">
        <f t="shared" ref="G94:H94" si="18">SUM(G95:G101)</f>
        <v>914974.04</v>
      </c>
      <c r="H94" s="142">
        <f t="shared" si="18"/>
        <v>914974.04</v>
      </c>
      <c r="K94"/>
      <c r="M94"/>
      <c r="N94"/>
      <c r="Q94"/>
      <c r="R94"/>
    </row>
    <row r="95" spans="1:21">
      <c r="A95" s="24" t="s">
        <v>85</v>
      </c>
      <c r="B95" s="134" t="s">
        <v>178</v>
      </c>
      <c r="C95" s="135" t="s">
        <v>197</v>
      </c>
      <c r="D95" s="135" t="s">
        <v>281</v>
      </c>
      <c r="E95" s="135" t="s">
        <v>180</v>
      </c>
      <c r="F95" s="179">
        <v>266074.44</v>
      </c>
      <c r="G95" s="179">
        <v>266074.44</v>
      </c>
      <c r="H95" s="179">
        <v>266074.44</v>
      </c>
      <c r="K95"/>
      <c r="M95"/>
      <c r="N95"/>
      <c r="Q95"/>
      <c r="R95"/>
    </row>
    <row r="96" spans="1:21">
      <c r="A96" s="24" t="s">
        <v>87</v>
      </c>
      <c r="B96" s="134" t="s">
        <v>178</v>
      </c>
      <c r="C96" s="135" t="s">
        <v>197</v>
      </c>
      <c r="D96" s="135" t="s">
        <v>281</v>
      </c>
      <c r="E96" s="135" t="s">
        <v>185</v>
      </c>
      <c r="F96" s="179">
        <v>0</v>
      </c>
      <c r="G96" s="191">
        <v>0</v>
      </c>
      <c r="H96" s="188">
        <v>0</v>
      </c>
      <c r="K96"/>
      <c r="M96"/>
      <c r="N96"/>
      <c r="Q96"/>
      <c r="R96"/>
    </row>
    <row r="97" spans="1:14" ht="21.6">
      <c r="A97" s="24" t="s">
        <v>79</v>
      </c>
      <c r="B97" s="134" t="s">
        <v>178</v>
      </c>
      <c r="C97" s="135" t="s">
        <v>197</v>
      </c>
      <c r="D97" s="135" t="s">
        <v>281</v>
      </c>
      <c r="E97" s="135" t="s">
        <v>181</v>
      </c>
      <c r="F97" s="179">
        <v>80693.929999999993</v>
      </c>
      <c r="G97" s="179">
        <v>80693.929999999993</v>
      </c>
      <c r="H97" s="179">
        <v>80693.929999999993</v>
      </c>
      <c r="M97"/>
      <c r="N97"/>
    </row>
    <row r="98" spans="1:14">
      <c r="A98" s="24" t="s">
        <v>85</v>
      </c>
      <c r="B98" s="134" t="s">
        <v>178</v>
      </c>
      <c r="C98" s="135" t="s">
        <v>197</v>
      </c>
      <c r="D98" s="135" t="s">
        <v>282</v>
      </c>
      <c r="E98" s="135" t="s">
        <v>180</v>
      </c>
      <c r="F98" s="179">
        <v>0</v>
      </c>
      <c r="G98" s="191">
        <v>0</v>
      </c>
      <c r="H98" s="179">
        <v>0</v>
      </c>
      <c r="M98"/>
      <c r="N98"/>
    </row>
    <row r="99" spans="1:14" ht="21.6">
      <c r="A99" s="24" t="s">
        <v>79</v>
      </c>
      <c r="B99" s="134" t="s">
        <v>178</v>
      </c>
      <c r="C99" s="135" t="s">
        <v>197</v>
      </c>
      <c r="D99" s="135" t="s">
        <v>282</v>
      </c>
      <c r="E99" s="135" t="s">
        <v>181</v>
      </c>
      <c r="F99" s="179">
        <v>0</v>
      </c>
      <c r="G99" s="191">
        <v>0</v>
      </c>
      <c r="H99" s="179">
        <v>0</v>
      </c>
      <c r="M99"/>
      <c r="N99"/>
    </row>
    <row r="100" spans="1:14">
      <c r="A100" s="24" t="s">
        <v>85</v>
      </c>
      <c r="B100" s="134" t="s">
        <v>178</v>
      </c>
      <c r="C100" s="135" t="s">
        <v>197</v>
      </c>
      <c r="D100" s="135" t="s">
        <v>283</v>
      </c>
      <c r="E100" s="135" t="s">
        <v>180</v>
      </c>
      <c r="F100" s="179">
        <v>436634.88</v>
      </c>
      <c r="G100" s="191">
        <v>436634.88</v>
      </c>
      <c r="H100" s="179">
        <v>436634.88</v>
      </c>
    </row>
    <row r="101" spans="1:14" ht="21.6">
      <c r="A101" s="24" t="s">
        <v>79</v>
      </c>
      <c r="B101" s="134" t="s">
        <v>178</v>
      </c>
      <c r="C101" s="135" t="s">
        <v>197</v>
      </c>
      <c r="D101" s="135" t="s">
        <v>283</v>
      </c>
      <c r="E101" s="135" t="s">
        <v>181</v>
      </c>
      <c r="F101" s="179">
        <v>131570.79</v>
      </c>
      <c r="G101" s="191">
        <v>131570.79</v>
      </c>
      <c r="H101" s="179">
        <v>131570.79</v>
      </c>
    </row>
    <row r="102" spans="1:14">
      <c r="A102" s="113" t="s">
        <v>299</v>
      </c>
      <c r="B102" s="113"/>
      <c r="C102" s="138" t="s">
        <v>298</v>
      </c>
      <c r="D102" s="138" t="s">
        <v>215</v>
      </c>
      <c r="E102" s="138" t="s">
        <v>179</v>
      </c>
      <c r="F102" s="139">
        <f>F103</f>
        <v>355600</v>
      </c>
      <c r="G102" s="139">
        <f>G103</f>
        <v>152400</v>
      </c>
      <c r="H102" s="139">
        <f>H103</f>
        <v>152400</v>
      </c>
    </row>
    <row r="103" spans="1:14">
      <c r="A103" s="200" t="s">
        <v>301</v>
      </c>
      <c r="B103" s="199"/>
      <c r="C103" s="135" t="s">
        <v>298</v>
      </c>
      <c r="D103" s="135" t="s">
        <v>300</v>
      </c>
      <c r="E103" s="135" t="s">
        <v>195</v>
      </c>
      <c r="F103" s="179">
        <f>152400+203200</f>
        <v>355600</v>
      </c>
      <c r="G103" s="179">
        <v>152400</v>
      </c>
      <c r="H103" s="179">
        <v>152400</v>
      </c>
    </row>
    <row r="104" spans="1:14">
      <c r="A104" s="113"/>
      <c r="B104" s="131" t="s">
        <v>179</v>
      </c>
      <c r="C104" s="138" t="s">
        <v>198</v>
      </c>
      <c r="D104" s="132" t="s">
        <v>215</v>
      </c>
      <c r="E104" s="132" t="s">
        <v>179</v>
      </c>
      <c r="F104" s="139">
        <f>SUM(F105)</f>
        <v>34520</v>
      </c>
      <c r="G104" s="139">
        <f t="shared" ref="G104:H104" si="19">SUM(G105)</f>
        <v>34520</v>
      </c>
      <c r="H104" s="139">
        <f t="shared" si="19"/>
        <v>34520</v>
      </c>
      <c r="J104"/>
    </row>
    <row r="105" spans="1:14">
      <c r="A105" s="24" t="s">
        <v>87</v>
      </c>
      <c r="B105" s="134" t="s">
        <v>178</v>
      </c>
      <c r="C105" s="135" t="s">
        <v>198</v>
      </c>
      <c r="D105" s="135" t="s">
        <v>260</v>
      </c>
      <c r="E105" s="135" t="s">
        <v>185</v>
      </c>
      <c r="F105" s="179">
        <v>34520</v>
      </c>
      <c r="G105" s="179">
        <v>34520</v>
      </c>
      <c r="H105" s="179">
        <v>34520</v>
      </c>
      <c r="J105"/>
    </row>
    <row r="106" spans="1:14">
      <c r="A106" s="113"/>
      <c r="B106" s="131" t="s">
        <v>179</v>
      </c>
      <c r="C106" s="138" t="s">
        <v>209</v>
      </c>
      <c r="D106" s="132" t="s">
        <v>215</v>
      </c>
      <c r="E106" s="132" t="s">
        <v>179</v>
      </c>
      <c r="F106" s="139">
        <f>SUM(F107:F109)</f>
        <v>3760000</v>
      </c>
      <c r="G106" s="139">
        <f t="shared" ref="G106:H106" si="20">SUM(G107:G109)</f>
        <v>3760000</v>
      </c>
      <c r="H106" s="139">
        <f t="shared" si="20"/>
        <v>3760000</v>
      </c>
      <c r="J106"/>
    </row>
    <row r="107" spans="1:14">
      <c r="A107" s="24" t="s">
        <v>175</v>
      </c>
      <c r="B107" s="134" t="s">
        <v>3</v>
      </c>
      <c r="C107" s="135" t="s">
        <v>209</v>
      </c>
      <c r="D107" s="135" t="s">
        <v>232</v>
      </c>
      <c r="E107" s="135" t="s">
        <v>183</v>
      </c>
      <c r="F107" s="136">
        <v>0</v>
      </c>
      <c r="G107" s="136">
        <v>0</v>
      </c>
      <c r="H107" s="137">
        <v>0</v>
      </c>
      <c r="J107"/>
    </row>
    <row r="108" spans="1:14">
      <c r="A108" s="24" t="s">
        <v>233</v>
      </c>
      <c r="B108" s="134" t="s">
        <v>3</v>
      </c>
      <c r="C108" s="135" t="s">
        <v>209</v>
      </c>
      <c r="D108" s="135" t="s">
        <v>261</v>
      </c>
      <c r="E108" s="135" t="s">
        <v>268</v>
      </c>
      <c r="F108" s="195">
        <v>218302.01</v>
      </c>
      <c r="G108" s="195">
        <v>218302.01</v>
      </c>
      <c r="H108" s="195">
        <v>218302.01</v>
      </c>
    </row>
    <row r="109" spans="1:14">
      <c r="A109" s="24" t="s">
        <v>233</v>
      </c>
      <c r="B109" s="134" t="s">
        <v>3</v>
      </c>
      <c r="C109" s="135" t="s">
        <v>209</v>
      </c>
      <c r="D109" s="135" t="s">
        <v>261</v>
      </c>
      <c r="E109" s="135" t="s">
        <v>183</v>
      </c>
      <c r="F109" s="195">
        <v>3541697.99</v>
      </c>
      <c r="G109" s="195">
        <v>3541697.99</v>
      </c>
      <c r="H109" s="195">
        <v>3541697.99</v>
      </c>
    </row>
    <row r="110" spans="1:14">
      <c r="A110" s="113"/>
      <c r="B110" s="131" t="s">
        <v>179</v>
      </c>
      <c r="C110" s="138" t="s">
        <v>210</v>
      </c>
      <c r="D110" s="132" t="s">
        <v>215</v>
      </c>
      <c r="E110" s="132" t="s">
        <v>179</v>
      </c>
      <c r="F110" s="139">
        <f>SUM(F111)</f>
        <v>10000</v>
      </c>
      <c r="G110" s="139">
        <f t="shared" ref="G110:H110" si="21">SUM(G111)</f>
        <v>10000</v>
      </c>
      <c r="H110" s="139">
        <f t="shared" si="21"/>
        <v>10000</v>
      </c>
    </row>
    <row r="111" spans="1:14">
      <c r="A111" s="24" t="s">
        <v>177</v>
      </c>
      <c r="B111" s="145" t="s">
        <v>3</v>
      </c>
      <c r="C111" s="145" t="s">
        <v>210</v>
      </c>
      <c r="D111" s="145" t="s">
        <v>234</v>
      </c>
      <c r="E111" s="145" t="s">
        <v>194</v>
      </c>
      <c r="F111" s="146">
        <v>10000</v>
      </c>
      <c r="G111" s="146">
        <v>10000</v>
      </c>
      <c r="H111" s="146">
        <v>10000</v>
      </c>
    </row>
    <row r="112" spans="1:14" ht="15" thickBot="1">
      <c r="A112" s="25" t="s">
        <v>266</v>
      </c>
      <c r="B112" s="145"/>
      <c r="C112" s="145"/>
      <c r="D112" s="145"/>
      <c r="E112" s="145"/>
      <c r="F112" s="146"/>
      <c r="G112" s="146">
        <v>191000</v>
      </c>
      <c r="H112" s="146">
        <v>384000</v>
      </c>
    </row>
    <row r="113" spans="2:12" ht="15" thickBot="1">
      <c r="B113" s="147"/>
      <c r="C113" s="147"/>
      <c r="D113" s="147"/>
      <c r="E113" s="148" t="s">
        <v>19</v>
      </c>
      <c r="F113" s="171">
        <f>Доходы!E14-Расходы!F5</f>
        <v>-593187.21249999851</v>
      </c>
      <c r="G113" s="171">
        <f>Доходы!F14-Расходы!G5</f>
        <v>0</v>
      </c>
      <c r="H113" s="171">
        <f>Доходы!G14-Расходы!H5</f>
        <v>0</v>
      </c>
      <c r="L113" s="114"/>
    </row>
    <row r="114" spans="2:12">
      <c r="F114" s="172"/>
    </row>
    <row r="115" spans="2:12">
      <c r="F115" s="173"/>
    </row>
    <row r="116" spans="2:12">
      <c r="F116" s="202"/>
    </row>
    <row r="117" spans="2:12">
      <c r="F117" s="201"/>
    </row>
    <row r="118" spans="2:12">
      <c r="F118"/>
    </row>
    <row r="119" spans="2:12">
      <c r="F119" s="114"/>
    </row>
    <row r="120" spans="2:12">
      <c r="F120" s="114"/>
    </row>
  </sheetData>
  <autoFilter ref="A6:H114"/>
  <sortState ref="A76:H83">
    <sortCondition ref="E76:E83"/>
  </sortState>
  <mergeCells count="1">
    <mergeCell ref="A1:G1"/>
  </mergeCells>
  <pageMargins left="0.39370078740157483" right="0.39370078740157483" top="0.78740157480314965" bottom="0.23622047244094491" header="0" footer="0.15748031496062992"/>
  <pageSetup paperSize="9" scale="65" fitToHeight="0" orientation="portrait" r:id="rId1"/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100" workbookViewId="0">
      <selection sqref="A1:XFD1048576"/>
    </sheetView>
  </sheetViews>
  <sheetFormatPr defaultColWidth="9.109375" defaultRowHeight="14.4"/>
  <cols>
    <col min="1" max="1" width="50.6640625" style="1" customWidth="1"/>
    <col min="2" max="2" width="5.6640625" style="1" customWidth="1"/>
    <col min="3" max="3" width="21.6640625" style="1" customWidth="1"/>
    <col min="4" max="6" width="13.33203125" style="1" customWidth="1"/>
    <col min="7" max="7" width="9.109375" style="1" customWidth="1"/>
    <col min="8" max="16384" width="9.109375" style="1"/>
  </cols>
  <sheetData>
    <row r="1" spans="1:7" ht="15" customHeight="1">
      <c r="A1" s="26"/>
      <c r="B1" s="27"/>
      <c r="C1" s="28"/>
      <c r="D1" s="9"/>
      <c r="E1" s="29"/>
      <c r="F1" s="17" t="s">
        <v>88</v>
      </c>
      <c r="G1" s="7"/>
    </row>
    <row r="2" spans="1:7" ht="14.1" customHeight="1">
      <c r="A2" s="203" t="s">
        <v>89</v>
      </c>
      <c r="B2" s="204"/>
      <c r="C2" s="204"/>
      <c r="D2" s="204"/>
      <c r="E2" s="204"/>
      <c r="F2" s="204"/>
      <c r="G2" s="7"/>
    </row>
    <row r="3" spans="1:7" ht="12" customHeight="1">
      <c r="A3" s="30"/>
      <c r="B3" s="31"/>
      <c r="C3" s="32"/>
      <c r="D3" s="33"/>
      <c r="E3" s="34"/>
      <c r="F3" s="35"/>
      <c r="G3" s="7"/>
    </row>
    <row r="4" spans="1:7" ht="13.5" customHeight="1">
      <c r="A4" s="220" t="s">
        <v>9</v>
      </c>
      <c r="B4" s="220" t="s">
        <v>10</v>
      </c>
      <c r="C4" s="220" t="s">
        <v>90</v>
      </c>
      <c r="D4" s="220" t="s">
        <v>12</v>
      </c>
      <c r="E4" s="220" t="s">
        <v>13</v>
      </c>
      <c r="F4" s="220" t="s">
        <v>14</v>
      </c>
      <c r="G4" s="7"/>
    </row>
    <row r="5" spans="1:7" ht="12" customHeight="1">
      <c r="A5" s="221"/>
      <c r="B5" s="221"/>
      <c r="C5" s="221"/>
      <c r="D5" s="221"/>
      <c r="E5" s="221"/>
      <c r="F5" s="221"/>
      <c r="G5" s="7"/>
    </row>
    <row r="6" spans="1:7" ht="12" customHeight="1">
      <c r="A6" s="221"/>
      <c r="B6" s="221"/>
      <c r="C6" s="221"/>
      <c r="D6" s="221"/>
      <c r="E6" s="221"/>
      <c r="F6" s="221"/>
      <c r="G6" s="7"/>
    </row>
    <row r="7" spans="1:7" ht="11.25" customHeight="1">
      <c r="A7" s="221"/>
      <c r="B7" s="221"/>
      <c r="C7" s="221"/>
      <c r="D7" s="221"/>
      <c r="E7" s="221"/>
      <c r="F7" s="221"/>
      <c r="G7" s="7"/>
    </row>
    <row r="8" spans="1:7" ht="10.5" customHeight="1">
      <c r="A8" s="221"/>
      <c r="B8" s="221"/>
      <c r="C8" s="221"/>
      <c r="D8" s="221"/>
      <c r="E8" s="221"/>
      <c r="F8" s="221"/>
      <c r="G8" s="7"/>
    </row>
    <row r="9" spans="1:7" ht="12" customHeight="1" thickBot="1">
      <c r="A9" s="13">
        <v>1</v>
      </c>
      <c r="B9" s="14">
        <v>2</v>
      </c>
      <c r="C9" s="19">
        <v>3</v>
      </c>
      <c r="D9" s="20" t="s">
        <v>15</v>
      </c>
      <c r="E9" s="20" t="s">
        <v>16</v>
      </c>
      <c r="F9" s="20" t="s">
        <v>17</v>
      </c>
      <c r="G9" s="7"/>
    </row>
    <row r="10" spans="1:7" ht="18" customHeight="1">
      <c r="A10" s="25" t="s">
        <v>91</v>
      </c>
      <c r="B10" s="115">
        <v>500</v>
      </c>
      <c r="C10" s="116" t="s">
        <v>19</v>
      </c>
      <c r="D10" s="117">
        <f>D11</f>
        <v>593187.21249999851</v>
      </c>
      <c r="E10" s="117">
        <f>E11</f>
        <v>-22896303.84</v>
      </c>
      <c r="F10" s="118">
        <f>D10-E10</f>
        <v>23489491.052499998</v>
      </c>
      <c r="G10" s="7"/>
    </row>
    <row r="11" spans="1:7">
      <c r="A11" s="36" t="s">
        <v>92</v>
      </c>
      <c r="B11" s="119">
        <v>700</v>
      </c>
      <c r="C11" s="120" t="s">
        <v>93</v>
      </c>
      <c r="D11" s="121">
        <f>D15+D19</f>
        <v>593187.21249999851</v>
      </c>
      <c r="E11" s="121">
        <f>E15+E19</f>
        <v>-22896303.84</v>
      </c>
      <c r="F11" s="122">
        <f>D11-E11</f>
        <v>23489491.052499998</v>
      </c>
      <c r="G11" s="7"/>
    </row>
    <row r="12" spans="1:7">
      <c r="A12" s="24" t="s">
        <v>95</v>
      </c>
      <c r="B12" s="119">
        <v>710</v>
      </c>
      <c r="C12" s="120" t="s">
        <v>96</v>
      </c>
      <c r="D12" s="121">
        <f>D13</f>
        <v>-17572315.190000001</v>
      </c>
      <c r="E12" s="121">
        <f>E13</f>
        <v>-48456396.82</v>
      </c>
      <c r="F12" s="123" t="s">
        <v>94</v>
      </c>
      <c r="G12" s="7"/>
    </row>
    <row r="13" spans="1:7">
      <c r="A13" s="24" t="s">
        <v>97</v>
      </c>
      <c r="B13" s="119">
        <v>710</v>
      </c>
      <c r="C13" s="120" t="s">
        <v>98</v>
      </c>
      <c r="D13" s="121">
        <f t="shared" ref="D13" si="0">D14</f>
        <v>-17572315.190000001</v>
      </c>
      <c r="E13" s="121">
        <f>E14</f>
        <v>-48456396.82</v>
      </c>
      <c r="F13" s="123" t="s">
        <v>94</v>
      </c>
      <c r="G13" s="7"/>
    </row>
    <row r="14" spans="1:7">
      <c r="A14" s="24" t="s">
        <v>99</v>
      </c>
      <c r="B14" s="119">
        <v>710</v>
      </c>
      <c r="C14" s="120" t="s">
        <v>100</v>
      </c>
      <c r="D14" s="121">
        <f>D15</f>
        <v>-17572315.190000001</v>
      </c>
      <c r="E14" s="121">
        <f>E15</f>
        <v>-48456396.82</v>
      </c>
      <c r="F14" s="123" t="s">
        <v>94</v>
      </c>
      <c r="G14" s="7"/>
    </row>
    <row r="15" spans="1:7" ht="21.6">
      <c r="A15" s="24" t="s">
        <v>101</v>
      </c>
      <c r="B15" s="124">
        <v>710</v>
      </c>
      <c r="C15" s="125" t="s">
        <v>102</v>
      </c>
      <c r="D15" s="121">
        <f>-Доходы!E14</f>
        <v>-17572315.190000001</v>
      </c>
      <c r="E15" s="126">
        <v>-48456396.82</v>
      </c>
      <c r="F15" s="127" t="s">
        <v>94</v>
      </c>
      <c r="G15" s="7"/>
    </row>
    <row r="16" spans="1:7">
      <c r="A16" s="24" t="s">
        <v>103</v>
      </c>
      <c r="B16" s="119">
        <v>720</v>
      </c>
      <c r="C16" s="128" t="s">
        <v>104</v>
      </c>
      <c r="D16" s="121">
        <f t="shared" ref="D16:D17" si="1">D17</f>
        <v>18165502.4025</v>
      </c>
      <c r="E16" s="121">
        <f>E17</f>
        <v>25560092.98</v>
      </c>
      <c r="F16" s="123" t="s">
        <v>94</v>
      </c>
      <c r="G16" s="7"/>
    </row>
    <row r="17" spans="1:7">
      <c r="A17" s="24" t="s">
        <v>105</v>
      </c>
      <c r="B17" s="119">
        <v>720</v>
      </c>
      <c r="C17" s="128" t="s">
        <v>106</v>
      </c>
      <c r="D17" s="121">
        <f t="shared" si="1"/>
        <v>18165502.4025</v>
      </c>
      <c r="E17" s="121">
        <f>E18</f>
        <v>25560092.98</v>
      </c>
      <c r="F17" s="123" t="s">
        <v>94</v>
      </c>
      <c r="G17" s="7"/>
    </row>
    <row r="18" spans="1:7">
      <c r="A18" s="24" t="s">
        <v>107</v>
      </c>
      <c r="B18" s="119">
        <v>720</v>
      </c>
      <c r="C18" s="128" t="s">
        <v>108</v>
      </c>
      <c r="D18" s="121">
        <f>D19</f>
        <v>18165502.4025</v>
      </c>
      <c r="E18" s="121">
        <f>E19</f>
        <v>25560092.98</v>
      </c>
      <c r="F18" s="123" t="s">
        <v>94</v>
      </c>
      <c r="G18" s="7"/>
    </row>
    <row r="19" spans="1:7" ht="22.2" thickBot="1">
      <c r="A19" s="24" t="s">
        <v>109</v>
      </c>
      <c r="B19" s="124">
        <v>720</v>
      </c>
      <c r="C19" s="129" t="s">
        <v>110</v>
      </c>
      <c r="D19" s="121">
        <f>Расходы!F5</f>
        <v>18165502.4025</v>
      </c>
      <c r="E19" s="126">
        <v>25560092.98</v>
      </c>
      <c r="F19" s="127" t="s">
        <v>94</v>
      </c>
      <c r="G19" s="7"/>
    </row>
    <row r="20" spans="1:7" ht="10.5" customHeight="1">
      <c r="A20" s="37"/>
      <c r="B20" s="38"/>
      <c r="C20" s="39"/>
      <c r="D20" s="40"/>
      <c r="E20" s="41"/>
      <c r="F20" s="41"/>
      <c r="G20" s="7"/>
    </row>
    <row r="21" spans="1:7">
      <c r="A21" s="42"/>
      <c r="B21" s="43"/>
      <c r="C21" s="42"/>
      <c r="D21" s="6"/>
      <c r="E21" s="44"/>
      <c r="F21" s="44"/>
      <c r="G21" s="7"/>
    </row>
    <row r="22" spans="1:7" ht="20.100000000000001" customHeight="1">
      <c r="A22" s="8" t="s">
        <v>111</v>
      </c>
      <c r="B22" s="45"/>
      <c r="C22" s="7"/>
      <c r="D22" s="212"/>
      <c r="E22" s="213"/>
      <c r="F22" s="7"/>
      <c r="G22" s="7"/>
    </row>
    <row r="23" spans="1:7" ht="9.9" customHeight="1">
      <c r="A23" s="47"/>
      <c r="B23" s="48" t="s">
        <v>112</v>
      </c>
      <c r="C23" s="7"/>
      <c r="D23" s="214" t="s">
        <v>113</v>
      </c>
      <c r="E23" s="215"/>
      <c r="F23" s="7"/>
      <c r="G23" s="7"/>
    </row>
    <row r="24" spans="1:7" ht="9.9" customHeight="1">
      <c r="A24" s="42"/>
      <c r="B24" s="49"/>
      <c r="C24" s="50"/>
      <c r="D24" s="44"/>
      <c r="E24" s="44"/>
      <c r="F24" s="44"/>
      <c r="G24" s="7"/>
    </row>
    <row r="25" spans="1:7" ht="10.5" customHeight="1">
      <c r="A25" s="51"/>
      <c r="B25" s="52"/>
      <c r="C25" s="50"/>
      <c r="D25" s="28"/>
      <c r="E25" s="216"/>
      <c r="F25" s="217"/>
      <c r="G25" s="7"/>
    </row>
    <row r="26" spans="1:7">
      <c r="A26" s="26" t="s">
        <v>114</v>
      </c>
      <c r="B26" s="46"/>
      <c r="C26" s="7"/>
      <c r="D26" s="218"/>
      <c r="E26" s="219"/>
      <c r="F26" s="47"/>
      <c r="G26" s="7"/>
    </row>
    <row r="27" spans="1:7" ht="11.1" customHeight="1">
      <c r="A27" s="7"/>
      <c r="B27" s="48" t="s">
        <v>112</v>
      </c>
      <c r="C27" s="7"/>
      <c r="D27" s="214" t="s">
        <v>113</v>
      </c>
      <c r="E27" s="215"/>
      <c r="F27" s="7"/>
      <c r="G27" s="7"/>
    </row>
    <row r="28" spans="1:7" ht="11.1" customHeight="1">
      <c r="A28" s="7"/>
      <c r="B28" s="47"/>
      <c r="C28" s="7"/>
      <c r="D28" s="47"/>
      <c r="E28" s="47"/>
      <c r="F28" s="7"/>
      <c r="G28" s="7"/>
    </row>
    <row r="29" spans="1:7" ht="11.1" customHeight="1">
      <c r="A29" s="7"/>
      <c r="B29" s="47"/>
      <c r="C29" s="7"/>
      <c r="D29" s="47"/>
      <c r="E29" s="47"/>
      <c r="F29" s="7"/>
      <c r="G29" s="7"/>
    </row>
    <row r="30" spans="1:7" ht="11.1" customHeight="1">
      <c r="A30" s="7"/>
      <c r="B30" s="47"/>
      <c r="C30" s="7"/>
      <c r="D30" s="47"/>
      <c r="E30" s="47"/>
      <c r="F30" s="7"/>
      <c r="G30" s="7"/>
    </row>
    <row r="31" spans="1:7" ht="17.100000000000001" customHeight="1">
      <c r="A31" s="6"/>
      <c r="B31" s="45"/>
      <c r="C31" s="50"/>
      <c r="D31" s="6"/>
      <c r="E31" s="6"/>
      <c r="F31" s="53" t="s">
        <v>115</v>
      </c>
      <c r="G31" s="7"/>
    </row>
    <row r="32" spans="1:7" ht="17.25" customHeight="1">
      <c r="A32" s="8" t="s">
        <v>116</v>
      </c>
      <c r="B32" s="54"/>
      <c r="C32" s="7"/>
      <c r="D32" s="212"/>
      <c r="E32" s="213"/>
      <c r="F32" s="53" t="s">
        <v>115</v>
      </c>
      <c r="G32" s="7"/>
    </row>
    <row r="33" spans="1:7" ht="12" customHeight="1">
      <c r="A33" s="47"/>
      <c r="B33" s="48" t="s">
        <v>112</v>
      </c>
      <c r="C33" s="7"/>
      <c r="D33" s="214" t="s">
        <v>113</v>
      </c>
      <c r="E33" s="215"/>
      <c r="F33" s="53" t="s">
        <v>115</v>
      </c>
      <c r="G33" s="7"/>
    </row>
    <row r="34" spans="1:7" ht="17.100000000000001" customHeight="1">
      <c r="A34" s="8"/>
      <c r="B34" s="8"/>
      <c r="C34" s="8"/>
      <c r="D34" s="50"/>
      <c r="E34" s="6"/>
      <c r="F34" s="6"/>
      <c r="G34" s="7"/>
    </row>
    <row r="35" spans="1:7" hidden="1">
      <c r="A35" s="8"/>
      <c r="B35" s="8" t="s">
        <v>117</v>
      </c>
      <c r="C35" s="8"/>
      <c r="D35" s="50"/>
      <c r="E35" s="6"/>
      <c r="F35" s="7"/>
      <c r="G35" s="7"/>
    </row>
    <row r="36" spans="1:7" hidden="1">
      <c r="A36" s="53" t="s">
        <v>111</v>
      </c>
      <c r="B36" s="8"/>
      <c r="C36" s="8"/>
      <c r="D36" s="212"/>
      <c r="E36" s="213"/>
      <c r="F36" s="53" t="s">
        <v>117</v>
      </c>
      <c r="G36" s="7"/>
    </row>
    <row r="37" spans="1:7" hidden="1">
      <c r="A37" s="53" t="s">
        <v>118</v>
      </c>
      <c r="B37" s="48" t="s">
        <v>112</v>
      </c>
      <c r="C37" s="7"/>
      <c r="D37" s="214" t="s">
        <v>113</v>
      </c>
      <c r="E37" s="215"/>
      <c r="F37" s="53" t="s">
        <v>117</v>
      </c>
      <c r="G37" s="7"/>
    </row>
    <row r="38" spans="1:7" ht="17.100000000000001" customHeight="1">
      <c r="A38" s="53"/>
      <c r="B38" s="47"/>
      <c r="C38" s="7"/>
      <c r="D38" s="47"/>
      <c r="E38" s="47"/>
      <c r="F38" s="53"/>
      <c r="G38" s="7"/>
    </row>
    <row r="39" spans="1:7" hidden="1">
      <c r="A39" s="8"/>
      <c r="B39" s="8" t="s">
        <v>117</v>
      </c>
      <c r="C39" s="8"/>
      <c r="D39" s="50"/>
      <c r="E39" s="6"/>
      <c r="F39" s="53" t="s">
        <v>117</v>
      </c>
      <c r="G39" s="7"/>
    </row>
    <row r="40" spans="1:7" hidden="1">
      <c r="A40" s="53" t="s">
        <v>116</v>
      </c>
      <c r="B40" s="8"/>
      <c r="C40" s="8"/>
      <c r="D40" s="212"/>
      <c r="E40" s="213"/>
      <c r="F40" s="53" t="s">
        <v>117</v>
      </c>
      <c r="G40" s="7"/>
    </row>
    <row r="41" spans="1:7" hidden="1">
      <c r="A41" s="53" t="s">
        <v>118</v>
      </c>
      <c r="B41" s="48" t="s">
        <v>112</v>
      </c>
      <c r="C41" s="7"/>
      <c r="D41" s="214" t="s">
        <v>113</v>
      </c>
      <c r="E41" s="215"/>
      <c r="F41" s="53" t="s">
        <v>117</v>
      </c>
      <c r="G41" s="7"/>
    </row>
    <row r="42" spans="1:7" ht="17.100000000000001" customHeight="1">
      <c r="A42" s="8"/>
      <c r="B42" s="8"/>
      <c r="C42" s="8"/>
      <c r="D42" s="50"/>
      <c r="E42" s="6"/>
      <c r="F42" s="6"/>
      <c r="G42" s="7"/>
    </row>
    <row r="43" spans="1:7" ht="17.100000000000001" customHeight="1">
      <c r="A43" s="8" t="s">
        <v>119</v>
      </c>
      <c r="B43" s="42"/>
      <c r="C43" s="42"/>
      <c r="D43" s="50"/>
      <c r="E43" s="2"/>
      <c r="F43" s="2"/>
      <c r="G43" s="7"/>
    </row>
    <row r="44" spans="1:7" hidden="1">
      <c r="A44" s="55" t="s">
        <v>117</v>
      </c>
      <c r="B44" s="55"/>
      <c r="C44" s="55"/>
      <c r="D44" s="55"/>
      <c r="E44" s="55"/>
      <c r="F44" s="55"/>
      <c r="G44" s="7"/>
    </row>
    <row r="45" spans="1:7" hidden="1">
      <c r="A45" s="222" t="s">
        <v>117</v>
      </c>
      <c r="B45" s="223"/>
      <c r="C45" s="223"/>
      <c r="D45" s="223"/>
      <c r="E45" s="223"/>
      <c r="F45" s="223"/>
      <c r="G45" s="7"/>
    </row>
    <row r="46" spans="1:7" hidden="1">
      <c r="A46" s="56" t="s">
        <v>117</v>
      </c>
      <c r="B46" s="56"/>
      <c r="C46" s="56"/>
      <c r="D46" s="56"/>
      <c r="E46" s="56"/>
      <c r="F46" s="56"/>
      <c r="G46" s="7"/>
    </row>
  </sheetData>
  <mergeCells count="19">
    <mergeCell ref="D33:E33"/>
    <mergeCell ref="D36:E36"/>
    <mergeCell ref="D37:E37"/>
    <mergeCell ref="D41:E41"/>
    <mergeCell ref="A45:F45"/>
    <mergeCell ref="D40:E40"/>
    <mergeCell ref="A2:F2"/>
    <mergeCell ref="A4:A8"/>
    <mergeCell ref="B4:B8"/>
    <mergeCell ref="C4:C8"/>
    <mergeCell ref="D4:D8"/>
    <mergeCell ref="E4:E8"/>
    <mergeCell ref="F4:F8"/>
    <mergeCell ref="D32:E32"/>
    <mergeCell ref="D22:E22"/>
    <mergeCell ref="D23:E23"/>
    <mergeCell ref="E25:F25"/>
    <mergeCell ref="D26:E26"/>
    <mergeCell ref="D27:E27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"/>
  <sheetViews>
    <sheetView workbookViewId="0">
      <selection activeCell="D7" sqref="D7"/>
    </sheetView>
  </sheetViews>
  <sheetFormatPr defaultRowHeight="14.4"/>
  <cols>
    <col min="3" max="3" width="17.77734375" customWidth="1"/>
    <col min="4" max="4" width="11.44140625" bestFit="1" customWidth="1"/>
    <col min="5" max="5" width="15.44140625" customWidth="1"/>
  </cols>
  <sheetData>
    <row r="2" spans="1:5">
      <c r="A2" t="s">
        <v>290</v>
      </c>
      <c r="B2">
        <v>1</v>
      </c>
      <c r="C2" t="s">
        <v>291</v>
      </c>
      <c r="D2" s="197">
        <v>490926</v>
      </c>
    </row>
    <row r="3" spans="1:5">
      <c r="C3" t="s">
        <v>292</v>
      </c>
      <c r="D3" s="197">
        <v>8326</v>
      </c>
      <c r="E3" t="s">
        <v>293</v>
      </c>
    </row>
    <row r="4" spans="1:5">
      <c r="D4" s="197">
        <v>482600</v>
      </c>
      <c r="E4" t="s">
        <v>294</v>
      </c>
    </row>
    <row r="5" spans="1:5">
      <c r="B5">
        <v>2</v>
      </c>
      <c r="C5" t="s">
        <v>295</v>
      </c>
      <c r="D5" s="197">
        <v>203200</v>
      </c>
      <c r="E5" t="s">
        <v>296</v>
      </c>
    </row>
    <row r="6" spans="1:5">
      <c r="D6" s="197"/>
    </row>
    <row r="7" spans="1:5">
      <c r="C7" t="s">
        <v>297</v>
      </c>
      <c r="D7" s="198">
        <f>D2+D5</f>
        <v>694126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77E6A62-C6B8-4252-8D87-45B1B67FD7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Источники</vt:lpstr>
      <vt:lpstr>Лист1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Kozlova-ПК\Kozlova</dc:creator>
  <cp:lastModifiedBy>Гл. бух</cp:lastModifiedBy>
  <cp:lastPrinted>2023-01-23T07:42:33Z</cp:lastPrinted>
  <dcterms:created xsi:type="dcterms:W3CDTF">2020-12-01T07:02:55Z</dcterms:created>
  <dcterms:modified xsi:type="dcterms:W3CDTF">2023-01-23T07:42:39Z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19.2.0.143577688</vt:lpwstr>
  </property>
  <property fmtid="{D5CDD505-2E9C-101B-9397-08002B2CF9AE}" pid="6" name="Тип сервера">
    <vt:lpwstr>MSSQL</vt:lpwstr>
  </property>
  <property fmtid="{D5CDD505-2E9C-101B-9397-08002B2CF9AE}" pid="7" name="Сервер">
    <vt:lpwstr>kazna-as3</vt:lpwstr>
  </property>
  <property fmtid="{D5CDD505-2E9C-101B-9397-08002B2CF9AE}" pid="8" name="База">
    <vt:lpwstr>svod_smart</vt:lpwstr>
  </property>
  <property fmtid="{D5CDD505-2E9C-101B-9397-08002B2CF9AE}" pid="9" name="Пользователь">
    <vt:lpwstr>rfo13_2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