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4" windowWidth="11340" windowHeight="9624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<sst xmlns="http://schemas.openxmlformats.org/spreadsheetml/2006/main" count="579" uniqueCount="159">
  <si>
    <t>Другие общегосударственные вопросы</t>
  </si>
  <si>
    <t>Мобилизационная и вневойсковая подготовка</t>
  </si>
  <si>
    <t>Благоустройство</t>
  </si>
  <si>
    <t>540</t>
  </si>
  <si>
    <t>244</t>
  </si>
  <si>
    <t>111</t>
  </si>
  <si>
    <t>851</t>
  </si>
  <si>
    <t>121</t>
  </si>
  <si>
    <t>122</t>
  </si>
  <si>
    <t>Коммунальное хозяйство</t>
  </si>
  <si>
    <t>112</t>
  </si>
  <si>
    <t>242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</si>
  <si>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</si>
  <si>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</si>
  <si>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</si>
  <si>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</si>
  <si>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 Совета депутатов</t>
  </si>
  <si>
    <t xml:space="preserve">МО ГП "Северомуйское" </t>
  </si>
  <si>
    <t xml:space="preserve">"Об исполнении бюджета МО ГП </t>
  </si>
  <si>
    <t>Приложение № 4</t>
  </si>
  <si>
    <t>Прочая закупка товаров, работ и услуг для обеспечения государственных (муниципальных) нужд</t>
  </si>
  <si>
    <t>831</t>
  </si>
  <si>
    <t>Жилищное хозяйство</t>
  </si>
  <si>
    <t>99 9 01 81010</t>
  </si>
  <si>
    <t>99 9 02 81030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</si>
  <si>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</si>
  <si>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</si>
  <si>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99 9 01 81020</t>
  </si>
  <si>
    <t>853</t>
  </si>
  <si>
    <t>99 9 09 82420</t>
  </si>
  <si>
    <t>99 9 10 82420</t>
  </si>
  <si>
    <t>02 1 01 82910</t>
  </si>
  <si>
    <t>99 9 03 82900</t>
  </si>
  <si>
    <t>99 9 13 82600</t>
  </si>
  <si>
    <t>99 9 14 63010</t>
  </si>
  <si>
    <t>99 9 04 83590</t>
  </si>
  <si>
    <t>119</t>
  </si>
  <si>
    <t>99 9 05 51180</t>
  </si>
  <si>
    <t>99 9 06 82300</t>
  </si>
  <si>
    <t>99 9 07 82420</t>
  </si>
  <si>
    <t>99 9 08 62030</t>
  </si>
  <si>
    <t>Непрограммные расходы</t>
  </si>
  <si>
    <t>01 1 01 83110</t>
  </si>
  <si>
    <t>01 1 01 72160</t>
  </si>
  <si>
    <t>01 1 01 72340</t>
  </si>
  <si>
    <t>01 2 02 72160</t>
  </si>
  <si>
    <t>01 2 02 83120</t>
  </si>
  <si>
    <t>01 2 02 72340</t>
  </si>
  <si>
    <t>Социальное обеспечение населения</t>
  </si>
  <si>
    <t>99 9 12 73180</t>
  </si>
  <si>
    <t>Ведомственная структура расходов  бюджета муниципального образования городского поселения "Северомуйское за 1 квартал 2019 года.</t>
  </si>
  <si>
    <t>"Северомуйское" за 1 кв. 2019 года"</t>
  </si>
  <si>
    <t>1-Наименование показателя</t>
  </si>
  <si>
    <t>РЗ ПР</t>
  </si>
  <si>
    <t>ВР</t>
  </si>
  <si>
    <t>Общегосударственные вопросы</t>
  </si>
  <si>
    <t>01 00</t>
  </si>
  <si>
    <t>0000000000</t>
  </si>
  <si>
    <t>Функционирование высшего должностного лица субъекта РФ и муниципального образования</t>
  </si>
  <si>
    <t>01 02</t>
  </si>
  <si>
    <t>Расходы</t>
  </si>
  <si>
    <t>Фонд оплаты труда государственных (муниципальных) органов (Заработная плата)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</si>
  <si>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(Начисления на выплаты по оплате труда)</t>
  </si>
  <si>
    <t>01 03</t>
  </si>
  <si>
    <t>Иные выплаты персоналу государственных (муниципальных органов, за исключением фонда оплаты труда (Прочие выплаты)</t>
  </si>
  <si>
    <t>Оплата работ, услуг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</si>
  <si>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</si>
  <si>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обеспечения государственных (муниципальных) нужд </t>
  </si>
  <si>
    <t>Функционирование высших исполнительных органов государственной власти субъектов РФ, местных администраций</t>
  </si>
  <si>
    <t>01 04</t>
  </si>
  <si>
    <t>Иные выплаты персоналу государственных (муниципальных) органов, за исключением фонда оплаты труда (Прочие выплаты)</t>
  </si>
  <si>
    <t>Уплата прочих налогов, сборов (Прочие расходы)</t>
  </si>
  <si>
    <t>Уплата иных платежей (Прочие расходы)</t>
  </si>
  <si>
    <t>Вспомогательная деятельность в области государственного управления</t>
  </si>
  <si>
    <t>01 13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</si>
  <si>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(Прочие расходы)</t>
  </si>
  <si>
    <t xml:space="preserve"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</si>
  <si>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</si>
  <si>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>99 9 03 82910</t>
  </si>
  <si>
    <t>99 9 03 74160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</si>
  <si>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</si>
  <si>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99 9 04 82900</t>
  </si>
  <si>
    <t>Фонд оплаты труда казенных учреждений (Заработная плата)</t>
  </si>
  <si>
    <t>99904 72А30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</si>
  <si>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</si>
  <si>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9990472А30</t>
  </si>
  <si>
    <t>99 9 04 72160</t>
  </si>
  <si>
    <t>Фонд оплаты труда казенных учреждений (общественные работы)</t>
  </si>
  <si>
    <t>99 9 04 83600</t>
  </si>
  <si>
    <t>99 9 04 74220</t>
  </si>
  <si>
    <t>Иные выплаты персоналу учреждений, за исключением фонда оплаты труда (Прочие выплаты)</t>
  </si>
  <si>
    <t>Взносы по обязательному социальному страхованию на выплаты по оплате труда работников и иные выплаты работникам казенных учреждений (оплата решений налоговых органов)</t>
  </si>
  <si>
    <t>99 9 04 83700</t>
  </si>
  <si>
    <t>Национальная оборона</t>
  </si>
  <si>
    <t>02 03</t>
  </si>
  <si>
    <t>121 
(18-365)</t>
  </si>
  <si>
    <t>122 
(18-365)</t>
  </si>
  <si>
    <t>129 
(18-365)</t>
  </si>
  <si>
    <t>244 
(18-365)</t>
  </si>
  <si>
    <t>03 09</t>
  </si>
  <si>
    <t>Национальная экономика</t>
  </si>
  <si>
    <t>04 09</t>
  </si>
  <si>
    <t>Дорожное хозяйство (дорожные фонды)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</si>
  <si>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</si>
  <si>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 (Прочие работы, услуги)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</si>
  <si>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</si>
  <si>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</si>
  <si>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</si>
  <si>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</si>
  <si>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05 01</t>
  </si>
  <si>
    <t>Снос аварийного и непригодного для проживания жилищного фонда и рекультивация земель</t>
  </si>
  <si>
    <t>99 9 09 29200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</si>
  <si>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</si>
  <si>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05 02</t>
  </si>
  <si>
    <t>Разработка схем водоснабжения, водоотведения и схем теплоснабжения</t>
  </si>
  <si>
    <t>05 03</t>
  </si>
  <si>
    <t>Программные расходы                                                     Программа №2 Подпрограмма №1</t>
  </si>
  <si>
    <t>Прочая закупка товаров, работ и услуг для обеспечения государственных (муниципальных) нужд (Коммунальные услуги)</t>
  </si>
  <si>
    <t>Мероприятие Оплата за электроэнергию уличного освещения</t>
  </si>
  <si>
    <t>Профессиональная подготовка, переподготовка и повышение квалификации</t>
  </si>
  <si>
    <t>07 05</t>
  </si>
  <si>
    <t xml:space="preserve">Непрограммные расходы                                                     </t>
  </si>
  <si>
    <t>99 9 15 72870</t>
  </si>
  <si>
    <t>0,00</t>
  </si>
  <si>
    <t xml:space="preserve">Культура, кинематография                   
Программные расходы </t>
  </si>
  <si>
    <t>08 01</t>
  </si>
  <si>
    <t>Культура                                                                Программные расходы                                                                                      Программа №1 Подпрограмма №1</t>
  </si>
  <si>
    <t>99 9 01 82980</t>
  </si>
  <si>
    <t>Закупка товаров, работ, услуг в сфере информационно-коммуникационных технологий (Услуги связи)</t>
  </si>
  <si>
    <t>Уплата налога на имущество организаций и земельного налога (Прочие расходы)</t>
  </si>
  <si>
    <t>0801</t>
  </si>
  <si>
    <t>99 9 01 83110</t>
  </si>
  <si>
    <t>Культура (библиотека)                                                            Программные расходы                                                                                       Программа №1 Подпрограмма №2</t>
  </si>
  <si>
    <t>Поступление нефинансовых активов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</si>
  <si>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</si>
  <si>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R5190</t>
  </si>
  <si>
    <t>01 2 02 L5190</t>
  </si>
  <si>
    <t>01 2 02 80300</t>
  </si>
  <si>
    <t>01 2 02 72950</t>
  </si>
  <si>
    <t>Социальная политика</t>
  </si>
  <si>
    <t>10 03</t>
  </si>
  <si>
    <t>Иные выплаты персоналу учреждений, за исключением фонда оплаты труда (Пособия по социальной помощи населению)</t>
  </si>
  <si>
    <t>Физическая культура и спорт</t>
  </si>
  <si>
    <t>11 01</t>
  </si>
  <si>
    <t>Физическая культура</t>
  </si>
  <si>
    <t>Массовый спорт</t>
  </si>
  <si>
    <t>11 02</t>
  </si>
  <si>
    <t>99 9 15 74150</t>
  </si>
  <si>
    <t>Межбюджетные трасферты общего характера бюджетам бюджетной системы РФ</t>
  </si>
  <si>
    <t>14 03</t>
  </si>
  <si>
    <t>Прочие межбюджетные трасферты общего характера</t>
  </si>
  <si>
    <t>Иные межбюджетные трансферты (Перечисления другим бюджетам бюджетной системы РФ)</t>
  </si>
  <si>
    <t>Итого</t>
  </si>
  <si>
    <t>96 00</t>
  </si>
  <si>
    <t>от "   03 "      07   2019 г. №___</t>
  </si>
  <si>
    <t>Целевая статья</t>
  </si>
  <si>
    <t>Утвержденные бюджетные назначения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</si>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</sst>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[$-F400]h:mm:ss\ AM/PM"/>
    <numFmt numFmtId="167" formatCode="[$-FC19]d\ mmmm\ yyyy\ &quot;г.&quot;"/>
    <numFmt numFmtId="168" formatCode="0.000"/>
    <numFmt numFmtId="169" formatCode="0.0"/>
    <numFmt numFmtId="170" formatCode="0.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169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right" wrapText="1"/>
    </xf>
    <xf numFmtId="49" fontId="7" fillId="33" borderId="12" xfId="0" applyNumberFormat="1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right" wrapText="1"/>
    </xf>
    <xf numFmtId="49" fontId="5" fillId="33" borderId="1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wrapText="1"/>
    </xf>
    <xf numFmtId="49" fontId="7" fillId="33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 horizontal="right" wrapText="1"/>
    </xf>
    <xf numFmtId="2" fontId="6" fillId="33" borderId="14" xfId="0" applyNumberFormat="1" applyFont="1" applyFill="1" applyBorder="1" applyAlignment="1">
      <alignment horizontal="right" wrapText="1"/>
    </xf>
    <xf numFmtId="2" fontId="7" fillId="33" borderId="15" xfId="0" applyNumberFormat="1" applyFont="1" applyFill="1" applyBorder="1" applyAlignment="1">
      <alignment horizontal="right" wrapText="1"/>
    </xf>
    <xf numFmtId="4" fontId="5" fillId="33" borderId="16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10" fontId="7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K10" sqref="K9:K10"/>
    </sheetView>
  </sheetViews>
  <sheetFormatPr defaultColWidth="9.125" defaultRowHeight="12.75"/>
  <cols>
    <col min="1" max="1" width="27.25390625" style="1" customWidth="1"/>
    <col min="2" max="2" width="8.125" style="1" customWidth="1"/>
    <col min="3" max="3" width="15.25390625" style="1" customWidth="1"/>
    <col min="4" max="4" width="6.75390625" style="1" customWidth="1"/>
    <col min="5" max="5" width="13.75390625" style="1" customWidth="1"/>
    <col min="6" max="6" width="16.50390625" style="1" customWidth="1"/>
    <col min="7" max="7" width="11.625" style="1" customWidth="1"/>
    <col min="8" max="8" width="10.875" style="1" customWidth="1"/>
    <col min="9" max="9" width="7.625" style="2" customWidth="1"/>
    <col min="10" max="10" width="6.00390625" style="1" customWidth="1"/>
    <col min="11" max="16384" width="9.125" style="1" customWidth="1"/>
  </cols>
  <sheetData>
    <row r="1" spans="6:9" ht="12.75">
      <c r="F1" s="51" t="s">
        <v>19</v>
      </c>
      <c r="G1" s="51"/>
      <c r="H1" s="51"/>
      <c r="I1" s="1"/>
    </row>
    <row r="2" spans="6:9" ht="12.75">
      <c r="F2" s="52" t="s">
        <v>16</v>
      </c>
      <c r="G2" s="52"/>
      <c r="H2" s="52"/>
      <c r="I2" s="52"/>
    </row>
    <row r="3" spans="6:9" ht="12.75">
      <c r="F3" s="53" t="s">
        <v>17</v>
      </c>
      <c r="G3" s="53"/>
      <c r="H3" s="53"/>
      <c r="I3" s="53"/>
    </row>
    <row r="4" spans="6:9" ht="12.75">
      <c r="F4" s="52" t="s">
        <v>18</v>
      </c>
      <c r="G4" s="52"/>
      <c r="H4" s="52"/>
      <c r="I4" s="52"/>
    </row>
    <row r="5" spans="6:9" ht="12.75">
      <c r="F5" s="52" t="s">
        <v>51</v>
      </c>
      <c r="G5" s="52"/>
      <c r="H5" s="52"/>
      <c r="I5" s="52"/>
    </row>
    <row r="6" spans="6:9" ht="14.25" customHeight="1">
      <c r="F6" s="54" t="s">
        <v>154</v>
      </c>
      <c r="G6" s="54"/>
      <c r="H6" s="54"/>
      <c r="I6" s="54"/>
    </row>
    <row r="7" spans="2:7" ht="10.5" customHeight="1">
      <c r="B7" s="3"/>
      <c r="C7" s="4"/>
      <c r="G7" s="5"/>
    </row>
    <row r="8" spans="1:8" ht="12.75" customHeight="1">
      <c r="A8" s="68" t="s">
        <v>50</v>
      </c>
      <c r="B8" s="68"/>
      <c r="C8" s="68"/>
      <c r="D8" s="68"/>
      <c r="E8" s="68"/>
      <c r="F8" s="68"/>
      <c r="G8" s="68"/>
      <c r="H8" s="68"/>
    </row>
    <row r="9" spans="1:8" ht="21.75" customHeight="1">
      <c r="A9" s="68"/>
      <c r="B9" s="68"/>
      <c r="C9" s="68"/>
      <c r="D9" s="68"/>
      <c r="E9" s="68"/>
      <c r="F9" s="68"/>
      <c r="G9" s="68"/>
      <c r="H9" s="68"/>
    </row>
    <row r="10" spans="2:10" ht="14.25" customHeight="1">
      <c r="B10" s="6"/>
      <c r="C10" s="7"/>
      <c r="H10" s="67"/>
      <c r="I10" s="67"/>
      <c r="J10" s="67"/>
    </row>
    <row r="11" spans="1:10" ht="12.75">
      <c r="A11" s="8"/>
      <c r="B11" s="8"/>
      <c r="C11" s="9"/>
      <c r="D11" s="9"/>
      <c r="E11" s="9"/>
      <c r="F11" s="9"/>
      <c r="G11" s="9"/>
      <c r="H11" s="10"/>
      <c r="I11" s="10"/>
      <c r="J11" s="11"/>
    </row>
    <row r="12" spans="1:13" ht="27" customHeight="1">
      <c r="A12" s="13" t="s">
        <v>52</v>
      </c>
      <c r="B12" s="13" t="s">
        <v>53</v>
      </c>
      <c r="C12" s="13" t="s">
        <v>155</v>
      </c>
      <c r="D12" s="13" t="s">
        <v>54</v>
      </c>
      <c r="E12" s="37" t="s">
        <v>156</v>
      </c>
      <c r="F12" s="55" t="s">
        <v>157</v>
      </c>
      <c r="G12" s="69" t="s">
        <v>158</v>
      </c>
      <c r="H12" s="10"/>
      <c r="I12" s="10"/>
      <c r="J12" s="11"/>
      <c r="K12" s="51"/>
      <c r="L12" s="51"/>
      <c r="M12" s="51"/>
    </row>
    <row r="13" spans="1:14" ht="17.25" customHeight="1">
      <c r="A13" s="38" t="s">
        <v>55</v>
      </c>
      <c r="B13" s="13" t="s">
        <v>56</v>
      </c>
      <c r="C13" s="15" t="s">
        <v>57</v>
      </c>
      <c r="D13" s="13" t="s">
        <v>14</v>
      </c>
      <c r="E13" s="14">
        <f>E14+E19+E28</f>
        <v>2627200</v>
      </c>
      <c r="F13" s="56">
        <f>F14+F19+F28</f>
        <v>708456.75</v>
      </c>
      <c r="G13" s="66">
        <f>F13/E13*100%</f>
        <v>0.2696622830389769</v>
      </c>
      <c r="H13" s="52"/>
      <c r="I13" s="52"/>
      <c r="K13" s="52"/>
      <c r="L13" s="52"/>
      <c r="M13" s="52"/>
      <c r="N13" s="52"/>
    </row>
    <row r="14" spans="1:14" ht="17.25" customHeight="1">
      <c r="A14" s="38" t="s">
        <v>58</v>
      </c>
      <c r="B14" s="15" t="s">
        <v>59</v>
      </c>
      <c r="C14" s="15" t="s">
        <v>57</v>
      </c>
      <c r="D14" s="15" t="s">
        <v>14</v>
      </c>
      <c r="E14" s="16">
        <f>E15</f>
        <v>1151030</v>
      </c>
      <c r="F14" s="57">
        <f>F15</f>
        <v>266641.12</v>
      </c>
      <c r="G14" s="66">
        <f aca="true" t="shared" si="0" ref="G14:G77">F14/E14*100%</f>
        <v>0.231654361745567</v>
      </c>
      <c r="K14" s="53"/>
      <c r="L14" s="53"/>
      <c r="M14" s="53"/>
      <c r="N14" s="53"/>
    </row>
    <row r="15" spans="1:14" ht="17.25" customHeight="1">
      <c r="A15" s="39" t="s">
        <v>60</v>
      </c>
      <c r="B15" s="17" t="s">
        <v>59</v>
      </c>
      <c r="C15" s="17" t="s">
        <v>57</v>
      </c>
      <c r="D15" s="17" t="s">
        <v>14</v>
      </c>
      <c r="E15" s="18">
        <f>E16+E17</f>
        <v>1151030</v>
      </c>
      <c r="F15" s="58">
        <f>F16+F17</f>
        <v>266641.12</v>
      </c>
      <c r="G15" s="66">
        <f t="shared" si="0"/>
        <v>0.231654361745567</v>
      </c>
      <c r="K15" s="52"/>
      <c r="L15" s="52"/>
      <c r="M15" s="52"/>
      <c r="N15" s="52"/>
    </row>
    <row r="16" spans="1:14" ht="12.75" customHeight="1">
      <c r="A16" s="40" t="s">
        <v>61</v>
      </c>
      <c r="B16" s="19" t="s">
        <v>59</v>
      </c>
      <c r="C16" s="19" t="s">
        <v>23</v>
      </c>
      <c r="D16" s="19" t="s">
        <v>7</v>
      </c>
      <c r="E16" s="20">
        <f>859000+35000</f>
        <v>894000</v>
      </c>
      <c r="F16" s="59">
        <f>43534+61043.48+61044.48</f>
        <v>165621.96000000002</v>
      </c>
      <c r="G16" s="66">
        <f t="shared" si="0"/>
        <v>0.18525946308724833</v>
      </c>
      <c r="K16" s="52"/>
      <c r="L16" s="52"/>
      <c r="M16" s="52"/>
      <c r="N16" s="52"/>
    </row>
    <row r="17" spans="1:14" ht="12.75" customHeight="1">
      <c r="A17" s="40" t="s">
        <v>62</v>
      </c>
      <c r="B17" s="19" t="s">
        <v>59</v>
      </c>
      <c r="C17" s="19" t="s">
        <v>23</v>
      </c>
      <c r="D17" s="19" t="s">
        <v>25</v>
      </c>
      <c r="E17" s="20">
        <f>257030</f>
        <v>257030</v>
      </c>
      <c r="F17" s="59">
        <f>36881.39+64137.77</f>
        <v>101019.16</v>
      </c>
      <c r="G17" s="66">
        <f t="shared" si="0"/>
        <v>0.39302478309924915</v>
      </c>
      <c r="K17" s="54"/>
      <c r="L17" s="54"/>
      <c r="M17" s="54"/>
      <c r="N17" s="54"/>
    </row>
    <row r="18" spans="1:7" ht="0" customHeight="1" hidden="1">
      <c r="A18" s="41"/>
      <c r="B18" s="21"/>
      <c r="C18" s="21"/>
      <c r="D18" s="21"/>
      <c r="E18" s="21"/>
      <c r="F18" s="21"/>
      <c r="G18" s="66" t="e">
        <f t="shared" si="0"/>
        <v>#DIV/0!</v>
      </c>
    </row>
    <row r="19" spans="1:12" ht="17.25" customHeight="1">
      <c r="A19" s="38" t="s">
        <v>13</v>
      </c>
      <c r="B19" s="15" t="s">
        <v>63</v>
      </c>
      <c r="C19" s="15" t="s">
        <v>57</v>
      </c>
      <c r="D19" s="15" t="s">
        <v>14</v>
      </c>
      <c r="E19" s="16">
        <f>E20+E24</f>
        <v>995880</v>
      </c>
      <c r="F19" s="57">
        <f>F20+F24</f>
        <v>228892.17</v>
      </c>
      <c r="G19" s="66">
        <f t="shared" si="0"/>
        <v>0.22983910712133993</v>
      </c>
      <c r="L19" s="12"/>
    </row>
    <row r="20" spans="1:7" ht="18" customHeight="1">
      <c r="A20" s="39" t="s">
        <v>60</v>
      </c>
      <c r="B20" s="17" t="s">
        <v>63</v>
      </c>
      <c r="C20" s="17" t="s">
        <v>57</v>
      </c>
      <c r="D20" s="17" t="s">
        <v>14</v>
      </c>
      <c r="E20" s="18">
        <f>E21+E22+E23</f>
        <v>947380</v>
      </c>
      <c r="F20" s="58">
        <f>F21+F22+F23</f>
        <v>224192.17</v>
      </c>
      <c r="G20" s="66">
        <f t="shared" si="0"/>
        <v>0.2366443982351327</v>
      </c>
    </row>
    <row r="21" spans="1:7" ht="12.75" customHeight="1">
      <c r="A21" s="40" t="s">
        <v>61</v>
      </c>
      <c r="B21" s="19" t="s">
        <v>63</v>
      </c>
      <c r="C21" s="19" t="s">
        <v>24</v>
      </c>
      <c r="D21" s="19" t="s">
        <v>7</v>
      </c>
      <c r="E21" s="20">
        <v>688000</v>
      </c>
      <c r="F21" s="59">
        <f>20000+23484.83+10054.64+31662.99+20000+63101.83</f>
        <v>168304.29</v>
      </c>
      <c r="G21" s="66">
        <f t="shared" si="0"/>
        <v>0.2446283284883721</v>
      </c>
    </row>
    <row r="22" spans="1:7" ht="12.75" customHeight="1">
      <c r="A22" s="40" t="s">
        <v>64</v>
      </c>
      <c r="B22" s="19" t="s">
        <v>63</v>
      </c>
      <c r="C22" s="19" t="s">
        <v>24</v>
      </c>
      <c r="D22" s="19" t="s">
        <v>8</v>
      </c>
      <c r="E22" s="20">
        <v>51600</v>
      </c>
      <c r="F22" s="59">
        <v>5060</v>
      </c>
      <c r="G22" s="66">
        <f t="shared" si="0"/>
        <v>0.09806201550387597</v>
      </c>
    </row>
    <row r="23" spans="1:7" ht="12.75" customHeight="1">
      <c r="A23" s="40" t="s">
        <v>26</v>
      </c>
      <c r="B23" s="19" t="s">
        <v>63</v>
      </c>
      <c r="C23" s="19" t="s">
        <v>24</v>
      </c>
      <c r="D23" s="19" t="s">
        <v>25</v>
      </c>
      <c r="E23" s="20">
        <v>207780</v>
      </c>
      <c r="F23" s="59">
        <f>50827.88</f>
        <v>50827.88</v>
      </c>
      <c r="G23" s="66">
        <f t="shared" si="0"/>
        <v>0.24462354413321782</v>
      </c>
    </row>
    <row r="24" spans="1:7" ht="15" customHeight="1">
      <c r="A24" s="39" t="s">
        <v>65</v>
      </c>
      <c r="B24" s="17" t="s">
        <v>63</v>
      </c>
      <c r="C24" s="17" t="s">
        <v>24</v>
      </c>
      <c r="D24" s="17" t="s">
        <v>14</v>
      </c>
      <c r="E24" s="18">
        <f>E25+E26</f>
        <v>48500</v>
      </c>
      <c r="F24" s="58">
        <f>F25+F26</f>
        <v>4700</v>
      </c>
      <c r="G24" s="66">
        <f t="shared" si="0"/>
        <v>0.09690721649484536</v>
      </c>
    </row>
    <row r="25" spans="1:7" ht="12.75" customHeight="1">
      <c r="A25" s="40" t="s">
        <v>66</v>
      </c>
      <c r="B25" s="19" t="s">
        <v>63</v>
      </c>
      <c r="C25" s="19" t="s">
        <v>24</v>
      </c>
      <c r="D25" s="19" t="s">
        <v>11</v>
      </c>
      <c r="E25" s="20">
        <f>7000+1500</f>
        <v>8500</v>
      </c>
      <c r="F25" s="59">
        <v>3400</v>
      </c>
      <c r="G25" s="66">
        <f t="shared" si="0"/>
        <v>0.4</v>
      </c>
    </row>
    <row r="26" spans="1:7" ht="12.75" customHeight="1">
      <c r="A26" s="40" t="s">
        <v>67</v>
      </c>
      <c r="B26" s="19" t="s">
        <v>63</v>
      </c>
      <c r="C26" s="19" t="s">
        <v>24</v>
      </c>
      <c r="D26" s="19" t="s">
        <v>4</v>
      </c>
      <c r="E26" s="20">
        <v>40000</v>
      </c>
      <c r="F26" s="59">
        <v>1300</v>
      </c>
      <c r="G26" s="66">
        <f t="shared" si="0"/>
        <v>0.0325</v>
      </c>
    </row>
    <row r="27" spans="1:7" ht="0.75" customHeight="1">
      <c r="A27" s="41"/>
      <c r="B27" s="21"/>
      <c r="C27" s="21"/>
      <c r="D27" s="21"/>
      <c r="E27" s="21"/>
      <c r="F27" s="21"/>
      <c r="G27" s="66" t="e">
        <f t="shared" si="0"/>
        <v>#DIV/0!</v>
      </c>
    </row>
    <row r="28" spans="1:7" ht="15" customHeight="1">
      <c r="A28" s="38" t="s">
        <v>68</v>
      </c>
      <c r="B28" s="15" t="s">
        <v>69</v>
      </c>
      <c r="C28" s="15" t="s">
        <v>57</v>
      </c>
      <c r="D28" s="15" t="s">
        <v>14</v>
      </c>
      <c r="E28" s="16">
        <f>E29+E33</f>
        <v>480290</v>
      </c>
      <c r="F28" s="57">
        <f>F29+F33</f>
        <v>212923.46000000002</v>
      </c>
      <c r="G28" s="66">
        <f t="shared" si="0"/>
        <v>0.4433227008682255</v>
      </c>
    </row>
    <row r="29" spans="1:7" ht="25.5" customHeight="1" hidden="1">
      <c r="A29" s="39" t="s">
        <v>60</v>
      </c>
      <c r="B29" s="17" t="s">
        <v>69</v>
      </c>
      <c r="C29" s="17" t="s">
        <v>57</v>
      </c>
      <c r="D29" s="17" t="s">
        <v>14</v>
      </c>
      <c r="E29" s="18">
        <f>E30+E31+E32</f>
        <v>431486.26</v>
      </c>
      <c r="F29" s="58">
        <f>F30+F31+F32</f>
        <v>167757.72</v>
      </c>
      <c r="G29" s="66">
        <f t="shared" si="0"/>
        <v>0.38879041015118304</v>
      </c>
    </row>
    <row r="30" spans="1:7" ht="12" customHeight="1">
      <c r="A30" s="40" t="s">
        <v>61</v>
      </c>
      <c r="B30" s="19" t="s">
        <v>69</v>
      </c>
      <c r="C30" s="19" t="s">
        <v>27</v>
      </c>
      <c r="D30" s="19" t="s">
        <v>7</v>
      </c>
      <c r="E30" s="20">
        <f>360000+15000-34498.13</f>
        <v>340501.87</v>
      </c>
      <c r="F30" s="59">
        <f>30181+23693.15+22899.18</f>
        <v>76773.33</v>
      </c>
      <c r="G30" s="66">
        <f t="shared" si="0"/>
        <v>0.22547109653171657</v>
      </c>
    </row>
    <row r="31" spans="1:7" ht="12" customHeight="1">
      <c r="A31" s="40" t="s">
        <v>70</v>
      </c>
      <c r="B31" s="19" t="s">
        <v>69</v>
      </c>
      <c r="C31" s="19" t="s">
        <v>27</v>
      </c>
      <c r="D31" s="19" t="s">
        <v>8</v>
      </c>
      <c r="E31" s="20">
        <f>6090</f>
        <v>6090</v>
      </c>
      <c r="F31" s="59">
        <f>6090</f>
        <v>6090</v>
      </c>
      <c r="G31" s="66">
        <f t="shared" si="0"/>
        <v>1</v>
      </c>
    </row>
    <row r="32" spans="1:7" ht="12" customHeight="1">
      <c r="A32" s="40" t="s">
        <v>62</v>
      </c>
      <c r="B32" s="19" t="s">
        <v>69</v>
      </c>
      <c r="C32" s="19" t="s">
        <v>27</v>
      </c>
      <c r="D32" s="19" t="s">
        <v>25</v>
      </c>
      <c r="E32" s="20">
        <f>93250-6090-30019.61+27754</f>
        <v>84894.39</v>
      </c>
      <c r="F32" s="59">
        <f>62554.04+22340.35</f>
        <v>84894.39</v>
      </c>
      <c r="G32" s="66">
        <f t="shared" si="0"/>
        <v>1</v>
      </c>
    </row>
    <row r="33" spans="1:7" ht="15.75" customHeight="1">
      <c r="A33" s="39" t="s">
        <v>65</v>
      </c>
      <c r="B33" s="17" t="s">
        <v>69</v>
      </c>
      <c r="C33" s="17" t="s">
        <v>27</v>
      </c>
      <c r="D33" s="17" t="s">
        <v>14</v>
      </c>
      <c r="E33" s="18">
        <f>E34+E35+E36</f>
        <v>48803.74</v>
      </c>
      <c r="F33" s="58">
        <f>F34+F35+F36</f>
        <v>45165.740000000005</v>
      </c>
      <c r="G33" s="66">
        <f t="shared" si="0"/>
        <v>0.9254565326345893</v>
      </c>
    </row>
    <row r="34" spans="1:7" ht="12" customHeight="1">
      <c r="A34" s="40" t="s">
        <v>20</v>
      </c>
      <c r="B34" s="19" t="s">
        <v>69</v>
      </c>
      <c r="C34" s="19" t="s">
        <v>27</v>
      </c>
      <c r="D34" s="19" t="s">
        <v>4</v>
      </c>
      <c r="E34" s="20">
        <v>0</v>
      </c>
      <c r="F34" s="59">
        <v>0</v>
      </c>
      <c r="G34" s="66">
        <v>0</v>
      </c>
    </row>
    <row r="35" spans="1:7" ht="12" customHeight="1">
      <c r="A35" s="40" t="s">
        <v>71</v>
      </c>
      <c r="B35" s="19" t="s">
        <v>69</v>
      </c>
      <c r="C35" s="19" t="s">
        <v>27</v>
      </c>
      <c r="D35" s="19" t="s">
        <v>12</v>
      </c>
      <c r="E35" s="20">
        <v>10540</v>
      </c>
      <c r="F35" s="59">
        <f>6902</f>
        <v>6902</v>
      </c>
      <c r="G35" s="66">
        <f t="shared" si="0"/>
        <v>0.6548387096774193</v>
      </c>
    </row>
    <row r="36" spans="1:7" ht="12" customHeight="1">
      <c r="A36" s="40" t="s">
        <v>72</v>
      </c>
      <c r="B36" s="19" t="s">
        <v>69</v>
      </c>
      <c r="C36" s="19" t="s">
        <v>27</v>
      </c>
      <c r="D36" s="19" t="s">
        <v>28</v>
      </c>
      <c r="E36" s="20">
        <f>1500+30019.61+6744.13</f>
        <v>38263.74</v>
      </c>
      <c r="F36" s="59">
        <f>31519.61+2492.86+1303.08+2948.19</f>
        <v>38263.740000000005</v>
      </c>
      <c r="G36" s="66">
        <f t="shared" si="0"/>
        <v>1.0000000000000002</v>
      </c>
    </row>
    <row r="37" spans="1:7" ht="12" customHeight="1">
      <c r="A37" s="42" t="s">
        <v>73</v>
      </c>
      <c r="B37" s="15" t="s">
        <v>74</v>
      </c>
      <c r="C37" s="15" t="s">
        <v>57</v>
      </c>
      <c r="D37" s="15" t="s">
        <v>14</v>
      </c>
      <c r="E37" s="16">
        <f>E38+E39+E40+E42+E41+E43+E44+E45</f>
        <v>15952211.36</v>
      </c>
      <c r="F37" s="57">
        <f>F38+F39+F40+F42+F41+F43+F44+F45</f>
        <v>132536.25</v>
      </c>
      <c r="G37" s="66">
        <f t="shared" si="0"/>
        <v>0.008308330864542909</v>
      </c>
    </row>
    <row r="38" spans="1:7" ht="12" customHeight="1">
      <c r="A38" s="43" t="s">
        <v>75</v>
      </c>
      <c r="B38" s="19" t="s">
        <v>74</v>
      </c>
      <c r="C38" s="19" t="s">
        <v>32</v>
      </c>
      <c r="D38" s="19" t="s">
        <v>21</v>
      </c>
      <c r="E38" s="20">
        <v>0</v>
      </c>
      <c r="F38" s="59">
        <v>0</v>
      </c>
      <c r="G38" s="66">
        <v>0</v>
      </c>
    </row>
    <row r="39" spans="1:7" ht="12" customHeight="1">
      <c r="A39" s="43" t="s">
        <v>76</v>
      </c>
      <c r="B39" s="19" t="s">
        <v>74</v>
      </c>
      <c r="C39" s="19" t="s">
        <v>32</v>
      </c>
      <c r="D39" s="19" t="s">
        <v>21</v>
      </c>
      <c r="E39" s="20">
        <v>209371.36</v>
      </c>
      <c r="F39" s="59">
        <f>5800+12000</f>
        <v>17800</v>
      </c>
      <c r="G39" s="66">
        <f t="shared" si="0"/>
        <v>0.08501640338965177</v>
      </c>
    </row>
    <row r="40" spans="1:7" ht="12" customHeight="1">
      <c r="A40" s="43" t="s">
        <v>77</v>
      </c>
      <c r="B40" s="19" t="s">
        <v>74</v>
      </c>
      <c r="C40" s="19" t="s">
        <v>78</v>
      </c>
      <c r="D40" s="19" t="s">
        <v>21</v>
      </c>
      <c r="E40" s="20">
        <v>455540</v>
      </c>
      <c r="F40" s="59">
        <f>20000+18812.85+37961.7+37961.7</f>
        <v>114736.24999999999</v>
      </c>
      <c r="G40" s="66">
        <f t="shared" si="0"/>
        <v>0.2518686613689248</v>
      </c>
    </row>
    <row r="41" spans="1:7" ht="12" customHeight="1">
      <c r="A41" s="43" t="s">
        <v>77</v>
      </c>
      <c r="B41" s="19" t="s">
        <v>74</v>
      </c>
      <c r="C41" s="19" t="s">
        <v>79</v>
      </c>
      <c r="D41" s="19" t="s">
        <v>21</v>
      </c>
      <c r="E41" s="20">
        <v>15287300</v>
      </c>
      <c r="F41" s="59">
        <v>0</v>
      </c>
      <c r="G41" s="66">
        <f t="shared" si="0"/>
        <v>0</v>
      </c>
    </row>
    <row r="42" spans="1:7" ht="12" customHeight="1">
      <c r="A42" s="43" t="s">
        <v>80</v>
      </c>
      <c r="B42" s="19" t="s">
        <v>74</v>
      </c>
      <c r="C42" s="19" t="s">
        <v>81</v>
      </c>
      <c r="D42" s="19" t="s">
        <v>4</v>
      </c>
      <c r="E42" s="20">
        <v>0</v>
      </c>
      <c r="F42" s="59">
        <v>0</v>
      </c>
      <c r="G42" s="66">
        <v>0</v>
      </c>
    </row>
    <row r="43" spans="1:7" ht="12" customHeight="1">
      <c r="A43" s="43" t="s">
        <v>77</v>
      </c>
      <c r="B43" s="19" t="s">
        <v>74</v>
      </c>
      <c r="C43" s="19" t="s">
        <v>79</v>
      </c>
      <c r="D43" s="19" t="s">
        <v>7</v>
      </c>
      <c r="E43" s="20">
        <v>0</v>
      </c>
      <c r="F43" s="59">
        <v>0</v>
      </c>
      <c r="G43" s="66">
        <v>0</v>
      </c>
    </row>
    <row r="44" spans="1:7" ht="12" customHeight="1">
      <c r="A44" s="43" t="s">
        <v>77</v>
      </c>
      <c r="B44" s="19" t="s">
        <v>74</v>
      </c>
      <c r="C44" s="19" t="s">
        <v>79</v>
      </c>
      <c r="D44" s="19" t="s">
        <v>8</v>
      </c>
      <c r="E44" s="20">
        <v>0</v>
      </c>
      <c r="F44" s="59">
        <v>0</v>
      </c>
      <c r="G44" s="66">
        <v>0</v>
      </c>
    </row>
    <row r="45" spans="1:7" ht="12" customHeight="1">
      <c r="A45" s="43" t="s">
        <v>77</v>
      </c>
      <c r="B45" s="19" t="s">
        <v>74</v>
      </c>
      <c r="C45" s="19" t="s">
        <v>79</v>
      </c>
      <c r="D45" s="19" t="s">
        <v>28</v>
      </c>
      <c r="E45" s="20">
        <v>0</v>
      </c>
      <c r="F45" s="59">
        <v>0</v>
      </c>
      <c r="G45" s="66">
        <v>0</v>
      </c>
    </row>
    <row r="46" spans="1:7" ht="12" customHeight="1">
      <c r="A46" s="42" t="s">
        <v>0</v>
      </c>
      <c r="B46" s="15" t="s">
        <v>74</v>
      </c>
      <c r="C46" s="15" t="s">
        <v>57</v>
      </c>
      <c r="D46" s="15" t="s">
        <v>14</v>
      </c>
      <c r="E46" s="16">
        <f>E47+E60</f>
        <v>4963684.93</v>
      </c>
      <c r="F46" s="57">
        <f>F47+F60</f>
        <v>879599.4099999999</v>
      </c>
      <c r="G46" s="66">
        <f t="shared" si="0"/>
        <v>0.17720693847504135</v>
      </c>
    </row>
    <row r="47" spans="1:7" ht="12" customHeight="1">
      <c r="A47" s="44" t="s">
        <v>60</v>
      </c>
      <c r="B47" s="17" t="s">
        <v>74</v>
      </c>
      <c r="C47" s="17" t="s">
        <v>57</v>
      </c>
      <c r="D47" s="17" t="s">
        <v>14</v>
      </c>
      <c r="E47" s="18">
        <f>E51+E56+E58+E50+E59+E57+E48+E49+E52+E53+E54+E55</f>
        <v>4368684.93</v>
      </c>
      <c r="F47" s="58">
        <f>F51+F56+F58+F50+F59+F57+F48+F49+F52+F54+F55</f>
        <v>649939.6699999999</v>
      </c>
      <c r="G47" s="66">
        <f t="shared" si="0"/>
        <v>0.14877238354655162</v>
      </c>
    </row>
    <row r="48" spans="1:7" ht="12" customHeight="1">
      <c r="A48" s="45" t="s">
        <v>82</v>
      </c>
      <c r="B48" s="19" t="s">
        <v>74</v>
      </c>
      <c r="C48" s="19" t="s">
        <v>83</v>
      </c>
      <c r="D48" s="19" t="s">
        <v>5</v>
      </c>
      <c r="E48" s="20">
        <v>180630</v>
      </c>
      <c r="F48" s="59">
        <v>0</v>
      </c>
      <c r="G48" s="66">
        <f t="shared" si="0"/>
        <v>0</v>
      </c>
    </row>
    <row r="49" spans="1:7" ht="12" customHeight="1">
      <c r="A49" s="45" t="s">
        <v>84</v>
      </c>
      <c r="B49" s="19" t="s">
        <v>74</v>
      </c>
      <c r="C49" s="19" t="s">
        <v>85</v>
      </c>
      <c r="D49" s="19" t="s">
        <v>36</v>
      </c>
      <c r="E49" s="20">
        <v>52370</v>
      </c>
      <c r="F49" s="59">
        <v>0</v>
      </c>
      <c r="G49" s="66">
        <f t="shared" si="0"/>
        <v>0</v>
      </c>
    </row>
    <row r="50" spans="1:7" ht="12" customHeight="1">
      <c r="A50" s="45" t="s">
        <v>82</v>
      </c>
      <c r="B50" s="19" t="s">
        <v>74</v>
      </c>
      <c r="C50" s="19" t="s">
        <v>86</v>
      </c>
      <c r="D50" s="19" t="s">
        <v>5</v>
      </c>
      <c r="E50" s="20">
        <v>681194.32</v>
      </c>
      <c r="F50" s="59">
        <v>0</v>
      </c>
      <c r="G50" s="66">
        <f t="shared" si="0"/>
        <v>0</v>
      </c>
    </row>
    <row r="51" spans="1:7" ht="12" customHeight="1">
      <c r="A51" s="45" t="s">
        <v>82</v>
      </c>
      <c r="B51" s="19" t="s">
        <v>74</v>
      </c>
      <c r="C51" s="19" t="s">
        <v>35</v>
      </c>
      <c r="D51" s="19" t="s">
        <v>5</v>
      </c>
      <c r="E51" s="20">
        <v>2034150</v>
      </c>
      <c r="F51" s="59">
        <f>103572.3+64096-10766.7+13030.88+5122.09+100000+164195.75+4301.09-2137.72+199135.65</f>
        <v>640549.34</v>
      </c>
      <c r="G51" s="66">
        <f t="shared" si="0"/>
        <v>0.31489779023179215</v>
      </c>
    </row>
    <row r="52" spans="1:7" ht="12" customHeight="1">
      <c r="A52" s="45" t="s">
        <v>87</v>
      </c>
      <c r="B52" s="19" t="s">
        <v>74</v>
      </c>
      <c r="C52" s="19" t="s">
        <v>88</v>
      </c>
      <c r="D52" s="19" t="s">
        <v>5</v>
      </c>
      <c r="E52" s="20">
        <f>43597.16-43597.16</f>
        <v>0</v>
      </c>
      <c r="F52" s="59">
        <v>0</v>
      </c>
      <c r="G52" s="66">
        <v>0</v>
      </c>
    </row>
    <row r="53" spans="1:7" ht="12" customHeight="1">
      <c r="A53" s="45" t="s">
        <v>87</v>
      </c>
      <c r="B53" s="19" t="s">
        <v>74</v>
      </c>
      <c r="C53" s="19" t="s">
        <v>88</v>
      </c>
      <c r="D53" s="19" t="s">
        <v>36</v>
      </c>
      <c r="E53" s="20">
        <f>18023.84-18023.84</f>
        <v>0</v>
      </c>
      <c r="F53" s="59">
        <v>0</v>
      </c>
      <c r="G53" s="66">
        <v>0</v>
      </c>
    </row>
    <row r="54" spans="1:7" ht="12" customHeight="1">
      <c r="A54" s="45" t="s">
        <v>87</v>
      </c>
      <c r="B54" s="19" t="s">
        <v>74</v>
      </c>
      <c r="C54" s="19" t="s">
        <v>89</v>
      </c>
      <c r="D54" s="19" t="s">
        <v>5</v>
      </c>
      <c r="E54" s="20">
        <v>0</v>
      </c>
      <c r="F54" s="59">
        <v>-1068.86</v>
      </c>
      <c r="G54" s="66">
        <v>0</v>
      </c>
    </row>
    <row r="55" spans="1:7" ht="12" customHeight="1">
      <c r="A55" s="45" t="s">
        <v>87</v>
      </c>
      <c r="B55" s="19" t="s">
        <v>74</v>
      </c>
      <c r="C55" s="19" t="s">
        <v>89</v>
      </c>
      <c r="D55" s="19" t="s">
        <v>36</v>
      </c>
      <c r="E55" s="20">
        <v>0</v>
      </c>
      <c r="F55" s="59">
        <v>0</v>
      </c>
      <c r="G55" s="66">
        <v>0</v>
      </c>
    </row>
    <row r="56" spans="1:7" ht="12" customHeight="1">
      <c r="A56" s="45" t="s">
        <v>90</v>
      </c>
      <c r="B56" s="19" t="s">
        <v>74</v>
      </c>
      <c r="C56" s="19" t="s">
        <v>35</v>
      </c>
      <c r="D56" s="19" t="s">
        <v>10</v>
      </c>
      <c r="E56" s="20">
        <v>36210</v>
      </c>
      <c r="F56" s="59">
        <f>4932+4102</f>
        <v>9034</v>
      </c>
      <c r="G56" s="66">
        <f t="shared" si="0"/>
        <v>0.24948909141121237</v>
      </c>
    </row>
    <row r="57" spans="1:7" ht="12" customHeight="1">
      <c r="A57" s="45" t="s">
        <v>84</v>
      </c>
      <c r="B57" s="19" t="s">
        <v>74</v>
      </c>
      <c r="C57" s="19" t="s">
        <v>86</v>
      </c>
      <c r="D57" s="19" t="s">
        <v>36</v>
      </c>
      <c r="E57" s="20">
        <v>205720.68</v>
      </c>
      <c r="F57" s="59">
        <v>0</v>
      </c>
      <c r="G57" s="66">
        <f t="shared" si="0"/>
        <v>0</v>
      </c>
    </row>
    <row r="58" spans="1:7" ht="12" customHeight="1">
      <c r="A58" s="45" t="s">
        <v>84</v>
      </c>
      <c r="B58" s="19" t="s">
        <v>74</v>
      </c>
      <c r="C58" s="19" t="s">
        <v>35</v>
      </c>
      <c r="D58" s="19" t="s">
        <v>36</v>
      </c>
      <c r="E58" s="20">
        <v>419000</v>
      </c>
      <c r="F58" s="59">
        <f>1425.19</f>
        <v>1425.19</v>
      </c>
      <c r="G58" s="66">
        <f t="shared" si="0"/>
        <v>0.003401408114558473</v>
      </c>
    </row>
    <row r="59" spans="1:7" ht="12" customHeight="1">
      <c r="A59" s="45" t="s">
        <v>91</v>
      </c>
      <c r="B59" s="19" t="s">
        <v>74</v>
      </c>
      <c r="C59" s="19" t="s">
        <v>92</v>
      </c>
      <c r="D59" s="19" t="s">
        <v>36</v>
      </c>
      <c r="E59" s="22">
        <v>759409.93</v>
      </c>
      <c r="F59" s="59">
        <v>0</v>
      </c>
      <c r="G59" s="66">
        <f t="shared" si="0"/>
        <v>0</v>
      </c>
    </row>
    <row r="60" spans="1:7" ht="12" customHeight="1">
      <c r="A60" s="44" t="s">
        <v>65</v>
      </c>
      <c r="B60" s="17" t="s">
        <v>74</v>
      </c>
      <c r="C60" s="17" t="s">
        <v>35</v>
      </c>
      <c r="D60" s="17" t="s">
        <v>14</v>
      </c>
      <c r="E60" s="18">
        <f>E61+E62+E64+E65+E63</f>
        <v>595000</v>
      </c>
      <c r="F60" s="58">
        <f>F61+F62+F64+F65+F63</f>
        <v>229659.74</v>
      </c>
      <c r="G60" s="66">
        <f t="shared" si="0"/>
        <v>0.385982756302521</v>
      </c>
    </row>
    <row r="61" spans="1:7" ht="12" customHeight="1">
      <c r="A61" s="40" t="s">
        <v>66</v>
      </c>
      <c r="B61" s="19" t="s">
        <v>74</v>
      </c>
      <c r="C61" s="19" t="s">
        <v>35</v>
      </c>
      <c r="D61" s="19" t="s">
        <v>11</v>
      </c>
      <c r="E61" s="20">
        <v>235000</v>
      </c>
      <c r="F61" s="59">
        <f>16000+27275.9</f>
        <v>43275.9</v>
      </c>
      <c r="G61" s="66">
        <f t="shared" si="0"/>
        <v>0.1841527659574468</v>
      </c>
    </row>
    <row r="62" spans="1:7" ht="12" customHeight="1">
      <c r="A62" s="40" t="s">
        <v>20</v>
      </c>
      <c r="B62" s="19" t="s">
        <v>74</v>
      </c>
      <c r="C62" s="19" t="s">
        <v>35</v>
      </c>
      <c r="D62" s="19" t="s">
        <v>4</v>
      </c>
      <c r="E62" s="20">
        <f>350000-100000</f>
        <v>250000</v>
      </c>
      <c r="F62" s="59">
        <f>25117.8+15000+1300+7000+5000+32585.12</f>
        <v>86002.92</v>
      </c>
      <c r="G62" s="66">
        <f t="shared" si="0"/>
        <v>0.34401168</v>
      </c>
    </row>
    <row r="63" spans="1:7" ht="12" customHeight="1">
      <c r="A63" s="40" t="s">
        <v>71</v>
      </c>
      <c r="B63" s="19" t="s">
        <v>74</v>
      </c>
      <c r="C63" s="19" t="s">
        <v>35</v>
      </c>
      <c r="D63" s="19" t="s">
        <v>21</v>
      </c>
      <c r="E63" s="20">
        <v>0</v>
      </c>
      <c r="F63" s="59">
        <v>0</v>
      </c>
      <c r="G63" s="66">
        <v>0</v>
      </c>
    </row>
    <row r="64" spans="1:7" ht="12" customHeight="1">
      <c r="A64" s="40" t="s">
        <v>71</v>
      </c>
      <c r="B64" s="19" t="s">
        <v>74</v>
      </c>
      <c r="C64" s="19" t="s">
        <v>35</v>
      </c>
      <c r="D64" s="19" t="s">
        <v>12</v>
      </c>
      <c r="E64" s="20">
        <f>10000-96-284.92</f>
        <v>9619.08</v>
      </c>
      <c r="F64" s="59">
        <v>0</v>
      </c>
      <c r="G64" s="66">
        <f t="shared" si="0"/>
        <v>0</v>
      </c>
    </row>
    <row r="65" spans="1:7" ht="12" customHeight="1">
      <c r="A65" s="40" t="s">
        <v>72</v>
      </c>
      <c r="B65" s="19" t="s">
        <v>74</v>
      </c>
      <c r="C65" s="19" t="s">
        <v>35</v>
      </c>
      <c r="D65" s="19" t="s">
        <v>28</v>
      </c>
      <c r="E65" s="20">
        <f>96+284.92+100000</f>
        <v>100380.92</v>
      </c>
      <c r="F65" s="59">
        <v>100380.92</v>
      </c>
      <c r="G65" s="66">
        <f t="shared" si="0"/>
        <v>1</v>
      </c>
    </row>
    <row r="66" spans="1:7" ht="31.5" customHeight="1" hidden="1">
      <c r="A66" s="41"/>
      <c r="B66" s="23"/>
      <c r="C66" s="23"/>
      <c r="D66" s="23"/>
      <c r="E66" s="24"/>
      <c r="F66" s="24"/>
      <c r="G66" s="66" t="e">
        <f t="shared" si="0"/>
        <v>#DIV/0!</v>
      </c>
    </row>
    <row r="67" spans="1:7" ht="19.5" customHeight="1">
      <c r="A67" s="42" t="s">
        <v>93</v>
      </c>
      <c r="B67" s="15" t="s">
        <v>94</v>
      </c>
      <c r="C67" s="15" t="s">
        <v>57</v>
      </c>
      <c r="D67" s="15" t="s">
        <v>14</v>
      </c>
      <c r="E67" s="16">
        <f>E68</f>
        <v>346200</v>
      </c>
      <c r="F67" s="57">
        <f>F68</f>
        <v>85166.24</v>
      </c>
      <c r="G67" s="66">
        <f t="shared" si="0"/>
        <v>0.24600300404390527</v>
      </c>
    </row>
    <row r="68" spans="1:7" ht="17.25" customHeight="1">
      <c r="A68" s="42" t="s">
        <v>1</v>
      </c>
      <c r="B68" s="15" t="s">
        <v>94</v>
      </c>
      <c r="C68" s="15" t="s">
        <v>37</v>
      </c>
      <c r="D68" s="15" t="s">
        <v>14</v>
      </c>
      <c r="E68" s="16">
        <f>E69+E73</f>
        <v>346200</v>
      </c>
      <c r="F68" s="57">
        <f>F69+F73</f>
        <v>85166.24</v>
      </c>
      <c r="G68" s="66">
        <f t="shared" si="0"/>
        <v>0.24600300404390527</v>
      </c>
    </row>
    <row r="69" spans="1:7" ht="15.75" customHeight="1">
      <c r="A69" s="44" t="s">
        <v>60</v>
      </c>
      <c r="B69" s="17" t="s">
        <v>94</v>
      </c>
      <c r="C69" s="17" t="s">
        <v>37</v>
      </c>
      <c r="D69" s="17" t="s">
        <v>14</v>
      </c>
      <c r="E69" s="18">
        <f>E70+E71+E72</f>
        <v>336200</v>
      </c>
      <c r="F69" s="58">
        <f>F70+F71+F72</f>
        <v>85166.24</v>
      </c>
      <c r="G69" s="66">
        <f t="shared" si="0"/>
        <v>0.2533201665675193</v>
      </c>
    </row>
    <row r="70" spans="1:7" ht="14.25" customHeight="1">
      <c r="A70" s="45" t="s">
        <v>82</v>
      </c>
      <c r="B70" s="19" t="s">
        <v>94</v>
      </c>
      <c r="C70" s="19" t="s">
        <v>37</v>
      </c>
      <c r="D70" s="25" t="s">
        <v>95</v>
      </c>
      <c r="E70" s="20">
        <v>230200</v>
      </c>
      <c r="F70" s="59">
        <f>6000+12000+14503.84+37280.76</f>
        <v>69784.6</v>
      </c>
      <c r="G70" s="66">
        <f t="shared" si="0"/>
        <v>0.30314769765421373</v>
      </c>
    </row>
    <row r="71" spans="1:7" ht="14.25" customHeight="1">
      <c r="A71" s="40" t="s">
        <v>70</v>
      </c>
      <c r="B71" s="19" t="s">
        <v>94</v>
      </c>
      <c r="C71" s="19" t="s">
        <v>37</v>
      </c>
      <c r="D71" s="25" t="s">
        <v>96</v>
      </c>
      <c r="E71" s="20">
        <v>26000</v>
      </c>
      <c r="F71" s="59">
        <f>832</f>
        <v>832</v>
      </c>
      <c r="G71" s="66">
        <f t="shared" si="0"/>
        <v>0.032</v>
      </c>
    </row>
    <row r="72" spans="1:7" ht="14.25" customHeight="1">
      <c r="A72" s="40" t="s">
        <v>62</v>
      </c>
      <c r="B72" s="19" t="s">
        <v>94</v>
      </c>
      <c r="C72" s="19" t="s">
        <v>37</v>
      </c>
      <c r="D72" s="25" t="s">
        <v>97</v>
      </c>
      <c r="E72" s="20">
        <v>80000</v>
      </c>
      <c r="F72" s="59">
        <f>14549.64</f>
        <v>14549.64</v>
      </c>
      <c r="G72" s="66">
        <f t="shared" si="0"/>
        <v>0.1818705</v>
      </c>
    </row>
    <row r="73" spans="1:7" ht="16.5" customHeight="1">
      <c r="A73" s="44" t="s">
        <v>65</v>
      </c>
      <c r="B73" s="17" t="s">
        <v>94</v>
      </c>
      <c r="C73" s="17" t="s">
        <v>37</v>
      </c>
      <c r="D73" s="17" t="s">
        <v>14</v>
      </c>
      <c r="E73" s="18">
        <f>E74</f>
        <v>10000</v>
      </c>
      <c r="F73" s="58">
        <f>F74</f>
        <v>0</v>
      </c>
      <c r="G73" s="66">
        <f t="shared" si="0"/>
        <v>0</v>
      </c>
    </row>
    <row r="74" spans="1:7" ht="15" customHeight="1">
      <c r="A74" s="40" t="s">
        <v>20</v>
      </c>
      <c r="B74" s="19" t="s">
        <v>94</v>
      </c>
      <c r="C74" s="19" t="s">
        <v>37</v>
      </c>
      <c r="D74" s="25" t="s">
        <v>98</v>
      </c>
      <c r="E74" s="20">
        <v>10000</v>
      </c>
      <c r="F74" s="59">
        <v>0</v>
      </c>
      <c r="G74" s="66">
        <f t="shared" si="0"/>
        <v>0</v>
      </c>
    </row>
    <row r="75" spans="1:7" ht="18.75" customHeight="1" hidden="1">
      <c r="A75" s="41"/>
      <c r="B75" s="23"/>
      <c r="C75" s="23"/>
      <c r="D75" s="23"/>
      <c r="E75" s="24"/>
      <c r="F75" s="24"/>
      <c r="G75" s="66" t="e">
        <f t="shared" si="0"/>
        <v>#DIV/0!</v>
      </c>
    </row>
    <row r="76" spans="1:7" ht="12" customHeight="1">
      <c r="A76" s="42" t="s">
        <v>15</v>
      </c>
      <c r="B76" s="15" t="s">
        <v>99</v>
      </c>
      <c r="C76" s="15" t="s">
        <v>57</v>
      </c>
      <c r="D76" s="15" t="s">
        <v>14</v>
      </c>
      <c r="E76" s="16">
        <f>E77</f>
        <v>80000</v>
      </c>
      <c r="F76" s="57">
        <f>F77</f>
        <v>0</v>
      </c>
      <c r="G76" s="66">
        <f t="shared" si="0"/>
        <v>0</v>
      </c>
    </row>
    <row r="77" spans="1:7" ht="12" customHeight="1">
      <c r="A77" s="44" t="s">
        <v>65</v>
      </c>
      <c r="B77" s="17" t="s">
        <v>99</v>
      </c>
      <c r="C77" s="17" t="s">
        <v>38</v>
      </c>
      <c r="D77" s="17" t="s">
        <v>14</v>
      </c>
      <c r="E77" s="18">
        <f>E78</f>
        <v>80000</v>
      </c>
      <c r="F77" s="58">
        <f>F78</f>
        <v>0</v>
      </c>
      <c r="G77" s="66">
        <f t="shared" si="0"/>
        <v>0</v>
      </c>
    </row>
    <row r="78" spans="1:7" ht="12" customHeight="1">
      <c r="A78" s="40" t="s">
        <v>67</v>
      </c>
      <c r="B78" s="19" t="s">
        <v>99</v>
      </c>
      <c r="C78" s="19" t="s">
        <v>38</v>
      </c>
      <c r="D78" s="19" t="s">
        <v>4</v>
      </c>
      <c r="E78" s="20">
        <v>80000</v>
      </c>
      <c r="F78" s="59">
        <v>0</v>
      </c>
      <c r="G78" s="66">
        <f aca="true" t="shared" si="1" ref="G78:G141">F78/E78*100%</f>
        <v>0</v>
      </c>
    </row>
    <row r="79" spans="1:7" ht="0" customHeight="1" hidden="1">
      <c r="A79" s="41"/>
      <c r="B79" s="21"/>
      <c r="C79" s="21"/>
      <c r="D79" s="21"/>
      <c r="E79" s="21"/>
      <c r="F79" s="21"/>
      <c r="G79" s="66" t="e">
        <f t="shared" si="1"/>
        <v>#DIV/0!</v>
      </c>
    </row>
    <row r="80" spans="1:7" ht="18" customHeight="1">
      <c r="A80" s="42" t="s">
        <v>100</v>
      </c>
      <c r="B80" s="15" t="s">
        <v>101</v>
      </c>
      <c r="C80" s="15" t="s">
        <v>57</v>
      </c>
      <c r="D80" s="15" t="s">
        <v>14</v>
      </c>
      <c r="E80" s="16">
        <f>E81+E85</f>
        <v>464400</v>
      </c>
      <c r="F80" s="57">
        <f>F81</f>
        <v>0</v>
      </c>
      <c r="G80" s="66">
        <f t="shared" si="1"/>
        <v>0</v>
      </c>
    </row>
    <row r="81" spans="1:7" ht="20.25" customHeight="1">
      <c r="A81" s="42" t="s">
        <v>102</v>
      </c>
      <c r="B81" s="15" t="s">
        <v>101</v>
      </c>
      <c r="C81" s="15" t="s">
        <v>39</v>
      </c>
      <c r="D81" s="15" t="s">
        <v>14</v>
      </c>
      <c r="E81" s="16">
        <f>E82</f>
        <v>439400</v>
      </c>
      <c r="F81" s="57">
        <f>F82</f>
        <v>0</v>
      </c>
      <c r="G81" s="66">
        <f t="shared" si="1"/>
        <v>0</v>
      </c>
    </row>
    <row r="82" spans="1:7" ht="14.25" customHeight="1">
      <c r="A82" s="44" t="s">
        <v>65</v>
      </c>
      <c r="B82" s="17" t="s">
        <v>101</v>
      </c>
      <c r="C82" s="17" t="s">
        <v>39</v>
      </c>
      <c r="D82" s="17" t="s">
        <v>14</v>
      </c>
      <c r="E82" s="18">
        <f>E83</f>
        <v>439400</v>
      </c>
      <c r="F82" s="58">
        <f>F83</f>
        <v>0</v>
      </c>
      <c r="G82" s="66">
        <f t="shared" si="1"/>
        <v>0</v>
      </c>
    </row>
    <row r="83" spans="1:7" ht="12" customHeight="1">
      <c r="A83" s="40" t="s">
        <v>103</v>
      </c>
      <c r="B83" s="19" t="s">
        <v>101</v>
      </c>
      <c r="C83" s="19" t="s">
        <v>39</v>
      </c>
      <c r="D83" s="19" t="s">
        <v>4</v>
      </c>
      <c r="E83" s="20">
        <v>439400</v>
      </c>
      <c r="F83" s="59">
        <v>0</v>
      </c>
      <c r="G83" s="66">
        <f t="shared" si="1"/>
        <v>0</v>
      </c>
    </row>
    <row r="84" spans="1:7" ht="0" customHeight="1" hidden="1">
      <c r="A84" s="41"/>
      <c r="B84" s="21"/>
      <c r="C84" s="21"/>
      <c r="D84" s="21"/>
      <c r="E84" s="21"/>
      <c r="F84" s="21"/>
      <c r="G84" s="66" t="e">
        <f t="shared" si="1"/>
        <v>#DIV/0!</v>
      </c>
    </row>
    <row r="85" spans="1:7" ht="20.25" customHeight="1">
      <c r="A85" s="42" t="s">
        <v>105</v>
      </c>
      <c r="B85" s="15" t="s">
        <v>106</v>
      </c>
      <c r="C85" s="15" t="s">
        <v>57</v>
      </c>
      <c r="D85" s="15" t="s">
        <v>14</v>
      </c>
      <c r="E85" s="16">
        <f>E86</f>
        <v>25000</v>
      </c>
      <c r="F85" s="57">
        <f>F86</f>
        <v>0</v>
      </c>
      <c r="G85" s="66">
        <f t="shared" si="1"/>
        <v>0</v>
      </c>
    </row>
    <row r="86" spans="1:7" ht="13.5" customHeight="1">
      <c r="A86" s="44" t="s">
        <v>65</v>
      </c>
      <c r="B86" s="17" t="s">
        <v>106</v>
      </c>
      <c r="C86" s="17" t="s">
        <v>40</v>
      </c>
      <c r="D86" s="17" t="s">
        <v>14</v>
      </c>
      <c r="E86" s="18">
        <f>E87</f>
        <v>25000</v>
      </c>
      <c r="F86" s="58">
        <f>F87</f>
        <v>0</v>
      </c>
      <c r="G86" s="66">
        <f t="shared" si="1"/>
        <v>0</v>
      </c>
    </row>
    <row r="87" spans="1:7" ht="12" customHeight="1">
      <c r="A87" s="40" t="s">
        <v>104</v>
      </c>
      <c r="B87" s="19" t="s">
        <v>106</v>
      </c>
      <c r="C87" s="19" t="s">
        <v>40</v>
      </c>
      <c r="D87" s="19" t="s">
        <v>4</v>
      </c>
      <c r="E87" s="20">
        <v>25000</v>
      </c>
      <c r="F87" s="59">
        <v>0</v>
      </c>
      <c r="G87" s="66">
        <f t="shared" si="1"/>
        <v>0</v>
      </c>
    </row>
    <row r="88" spans="1:7" ht="0" customHeight="1" hidden="1">
      <c r="A88" s="46"/>
      <c r="B88" s="26"/>
      <c r="C88" s="26"/>
      <c r="D88" s="26"/>
      <c r="E88" s="26"/>
      <c r="F88" s="26"/>
      <c r="G88" s="66" t="e">
        <f t="shared" si="1"/>
        <v>#DIV/0!</v>
      </c>
    </row>
    <row r="89" spans="1:7" ht="24.75" customHeight="1">
      <c r="A89" s="42" t="s">
        <v>107</v>
      </c>
      <c r="B89" s="15" t="s">
        <v>108</v>
      </c>
      <c r="C89" s="15" t="s">
        <v>57</v>
      </c>
      <c r="D89" s="15" t="s">
        <v>14</v>
      </c>
      <c r="E89" s="16">
        <f>E90+E97+E102</f>
        <v>710000</v>
      </c>
      <c r="F89" s="57">
        <f>F90+F97+F102</f>
        <v>0</v>
      </c>
      <c r="G89" s="66">
        <f t="shared" si="1"/>
        <v>0</v>
      </c>
    </row>
    <row r="90" spans="1:7" ht="12" customHeight="1">
      <c r="A90" s="44" t="s">
        <v>22</v>
      </c>
      <c r="B90" s="17" t="s">
        <v>109</v>
      </c>
      <c r="C90" s="17" t="s">
        <v>57</v>
      </c>
      <c r="D90" s="17" t="s">
        <v>14</v>
      </c>
      <c r="E90" s="18">
        <f>E91</f>
        <v>250000</v>
      </c>
      <c r="F90" s="58">
        <f>F91</f>
        <v>0</v>
      </c>
      <c r="G90" s="66">
        <f t="shared" si="1"/>
        <v>0</v>
      </c>
    </row>
    <row r="91" spans="1:7" ht="13.5" customHeight="1">
      <c r="A91" s="44" t="s">
        <v>41</v>
      </c>
      <c r="B91" s="17" t="s">
        <v>109</v>
      </c>
      <c r="C91" s="17" t="s">
        <v>57</v>
      </c>
      <c r="D91" s="17" t="s">
        <v>14</v>
      </c>
      <c r="E91" s="18">
        <f>E94+E92</f>
        <v>250000</v>
      </c>
      <c r="F91" s="58">
        <f>F94+F92</f>
        <v>0</v>
      </c>
      <c r="G91" s="66">
        <f t="shared" si="1"/>
        <v>0</v>
      </c>
    </row>
    <row r="92" spans="1:7" ht="14.25" customHeight="1">
      <c r="A92" s="42" t="s">
        <v>110</v>
      </c>
      <c r="B92" s="15" t="s">
        <v>109</v>
      </c>
      <c r="C92" s="15" t="s">
        <v>111</v>
      </c>
      <c r="D92" s="15" t="s">
        <v>14</v>
      </c>
      <c r="E92" s="16">
        <f>E93</f>
        <v>0</v>
      </c>
      <c r="F92" s="57">
        <f>F93</f>
        <v>0</v>
      </c>
      <c r="G92" s="66">
        <v>0</v>
      </c>
    </row>
    <row r="93" spans="1:7" ht="14.25" customHeight="1">
      <c r="A93" s="40" t="s">
        <v>103</v>
      </c>
      <c r="B93" s="19" t="s">
        <v>109</v>
      </c>
      <c r="C93" s="19" t="s">
        <v>111</v>
      </c>
      <c r="D93" s="19" t="s">
        <v>4</v>
      </c>
      <c r="E93" s="20">
        <v>0</v>
      </c>
      <c r="F93" s="59">
        <v>0</v>
      </c>
      <c r="G93" s="66">
        <v>0</v>
      </c>
    </row>
    <row r="94" spans="1:7" ht="15.75" customHeight="1">
      <c r="A94" s="42" t="s">
        <v>112</v>
      </c>
      <c r="B94" s="15" t="s">
        <v>109</v>
      </c>
      <c r="C94" s="15" t="s">
        <v>29</v>
      </c>
      <c r="D94" s="15" t="s">
        <v>14</v>
      </c>
      <c r="E94" s="16">
        <f>E95</f>
        <v>250000</v>
      </c>
      <c r="F94" s="57">
        <f>F95</f>
        <v>0</v>
      </c>
      <c r="G94" s="66">
        <f t="shared" si="1"/>
        <v>0</v>
      </c>
    </row>
    <row r="95" spans="1:7" ht="18" customHeight="1">
      <c r="A95" s="40" t="s">
        <v>103</v>
      </c>
      <c r="B95" s="19" t="s">
        <v>109</v>
      </c>
      <c r="C95" s="19" t="s">
        <v>29</v>
      </c>
      <c r="D95" s="19" t="s">
        <v>4</v>
      </c>
      <c r="E95" s="20">
        <v>250000</v>
      </c>
      <c r="F95" s="59">
        <v>0</v>
      </c>
      <c r="G95" s="66">
        <f t="shared" si="1"/>
        <v>0</v>
      </c>
    </row>
    <row r="96" spans="1:7" ht="0" customHeight="1" hidden="1">
      <c r="A96" s="41"/>
      <c r="B96" s="21"/>
      <c r="C96" s="21"/>
      <c r="D96" s="21"/>
      <c r="E96" s="21"/>
      <c r="F96" s="21"/>
      <c r="G96" s="66" t="e">
        <f t="shared" si="1"/>
        <v>#DIV/0!</v>
      </c>
    </row>
    <row r="97" spans="1:7" ht="13.5" customHeight="1">
      <c r="A97" s="44" t="s">
        <v>9</v>
      </c>
      <c r="B97" s="17" t="s">
        <v>113</v>
      </c>
      <c r="C97" s="17" t="s">
        <v>57</v>
      </c>
      <c r="D97" s="17" t="s">
        <v>14</v>
      </c>
      <c r="E97" s="18">
        <f aca="true" t="shared" si="2" ref="E97:F99">E98</f>
        <v>70000</v>
      </c>
      <c r="F97" s="58">
        <f t="shared" si="2"/>
        <v>0</v>
      </c>
      <c r="G97" s="66">
        <f t="shared" si="1"/>
        <v>0</v>
      </c>
    </row>
    <row r="98" spans="1:7" ht="14.25" customHeight="1">
      <c r="A98" s="42" t="s">
        <v>60</v>
      </c>
      <c r="B98" s="15" t="s">
        <v>113</v>
      </c>
      <c r="C98" s="15" t="s">
        <v>57</v>
      </c>
      <c r="D98" s="15" t="s">
        <v>14</v>
      </c>
      <c r="E98" s="16">
        <f t="shared" si="2"/>
        <v>70000</v>
      </c>
      <c r="F98" s="57">
        <f t="shared" si="2"/>
        <v>0</v>
      </c>
      <c r="G98" s="66">
        <f t="shared" si="1"/>
        <v>0</v>
      </c>
    </row>
    <row r="99" spans="1:7" ht="15" customHeight="1">
      <c r="A99" s="42" t="s">
        <v>114</v>
      </c>
      <c r="B99" s="15" t="s">
        <v>113</v>
      </c>
      <c r="C99" s="15" t="s">
        <v>30</v>
      </c>
      <c r="D99" s="15" t="s">
        <v>14</v>
      </c>
      <c r="E99" s="16">
        <f t="shared" si="2"/>
        <v>70000</v>
      </c>
      <c r="F99" s="57">
        <f t="shared" si="2"/>
        <v>0</v>
      </c>
      <c r="G99" s="66">
        <f t="shared" si="1"/>
        <v>0</v>
      </c>
    </row>
    <row r="100" spans="1:7" ht="18" customHeight="1">
      <c r="A100" s="40" t="s">
        <v>104</v>
      </c>
      <c r="B100" s="19" t="s">
        <v>113</v>
      </c>
      <c r="C100" s="19" t="s">
        <v>30</v>
      </c>
      <c r="D100" s="19" t="s">
        <v>4</v>
      </c>
      <c r="E100" s="20">
        <v>70000</v>
      </c>
      <c r="F100" s="59">
        <v>0</v>
      </c>
      <c r="G100" s="66">
        <f t="shared" si="1"/>
        <v>0</v>
      </c>
    </row>
    <row r="101" spans="1:7" ht="18.75" customHeight="1" hidden="1">
      <c r="A101" s="41"/>
      <c r="B101" s="21"/>
      <c r="C101" s="21"/>
      <c r="D101" s="21"/>
      <c r="E101" s="21"/>
      <c r="F101" s="21"/>
      <c r="G101" s="66" t="e">
        <f t="shared" si="1"/>
        <v>#DIV/0!</v>
      </c>
    </row>
    <row r="102" spans="1:7" ht="15.75" customHeight="1">
      <c r="A102" s="42" t="s">
        <v>2</v>
      </c>
      <c r="B102" s="15" t="s">
        <v>115</v>
      </c>
      <c r="C102" s="15" t="s">
        <v>57</v>
      </c>
      <c r="D102" s="15" t="s">
        <v>14</v>
      </c>
      <c r="E102" s="16">
        <f>E103</f>
        <v>390000</v>
      </c>
      <c r="F102" s="57">
        <f>F103</f>
        <v>0</v>
      </c>
      <c r="G102" s="66">
        <f t="shared" si="1"/>
        <v>0</v>
      </c>
    </row>
    <row r="103" spans="1:7" ht="11.25" customHeight="1">
      <c r="A103" s="44" t="s">
        <v>60</v>
      </c>
      <c r="B103" s="17" t="s">
        <v>115</v>
      </c>
      <c r="C103" s="17" t="s">
        <v>57</v>
      </c>
      <c r="D103" s="17" t="s">
        <v>14</v>
      </c>
      <c r="E103" s="18">
        <f>E104+E106</f>
        <v>390000</v>
      </c>
      <c r="F103" s="58">
        <f>F104</f>
        <v>0</v>
      </c>
      <c r="G103" s="66">
        <f t="shared" si="1"/>
        <v>0</v>
      </c>
    </row>
    <row r="104" spans="1:7" ht="13.5" customHeight="1">
      <c r="A104" s="44" t="s">
        <v>116</v>
      </c>
      <c r="B104" s="17" t="s">
        <v>115</v>
      </c>
      <c r="C104" s="17" t="s">
        <v>31</v>
      </c>
      <c r="D104" s="17" t="s">
        <v>4</v>
      </c>
      <c r="E104" s="18">
        <f>E105</f>
        <v>195000</v>
      </c>
      <c r="F104" s="58">
        <f>F105</f>
        <v>0</v>
      </c>
      <c r="G104" s="66">
        <f t="shared" si="1"/>
        <v>0</v>
      </c>
    </row>
    <row r="105" spans="1:7" ht="12" customHeight="1">
      <c r="A105" s="40" t="s">
        <v>117</v>
      </c>
      <c r="B105" s="19" t="s">
        <v>115</v>
      </c>
      <c r="C105" s="19" t="s">
        <v>31</v>
      </c>
      <c r="D105" s="19" t="s">
        <v>4</v>
      </c>
      <c r="E105" s="20">
        <v>195000</v>
      </c>
      <c r="F105" s="59">
        <v>0</v>
      </c>
      <c r="G105" s="66">
        <f t="shared" si="1"/>
        <v>0</v>
      </c>
    </row>
    <row r="106" spans="1:7" ht="12" customHeight="1">
      <c r="A106" s="40" t="s">
        <v>118</v>
      </c>
      <c r="B106" s="19" t="s">
        <v>115</v>
      </c>
      <c r="C106" s="19" t="s">
        <v>31</v>
      </c>
      <c r="D106" s="19" t="s">
        <v>4</v>
      </c>
      <c r="E106" s="20">
        <v>195000</v>
      </c>
      <c r="F106" s="59">
        <v>0</v>
      </c>
      <c r="G106" s="66">
        <f t="shared" si="1"/>
        <v>0</v>
      </c>
    </row>
    <row r="107" spans="1:7" ht="13.5" customHeight="1" hidden="1">
      <c r="A107" s="41"/>
      <c r="B107" s="21"/>
      <c r="C107" s="21"/>
      <c r="D107" s="21"/>
      <c r="E107" s="21"/>
      <c r="F107" s="21"/>
      <c r="G107" s="66" t="e">
        <f t="shared" si="1"/>
        <v>#DIV/0!</v>
      </c>
    </row>
    <row r="108" spans="1:7" ht="14.25" customHeight="1">
      <c r="A108" s="42" t="s">
        <v>119</v>
      </c>
      <c r="B108" s="27" t="s">
        <v>120</v>
      </c>
      <c r="C108" s="27" t="s">
        <v>57</v>
      </c>
      <c r="D108" s="27" t="s">
        <v>14</v>
      </c>
      <c r="E108" s="28">
        <f>E109</f>
        <v>900</v>
      </c>
      <c r="F108" s="60" t="str">
        <f>F109</f>
        <v>0,00</v>
      </c>
      <c r="G108" s="66">
        <f t="shared" si="1"/>
        <v>0</v>
      </c>
    </row>
    <row r="109" spans="1:7" ht="18.75" customHeight="1">
      <c r="A109" s="44" t="s">
        <v>121</v>
      </c>
      <c r="B109" s="29" t="s">
        <v>120</v>
      </c>
      <c r="C109" s="29" t="s">
        <v>57</v>
      </c>
      <c r="D109" s="29" t="s">
        <v>14</v>
      </c>
      <c r="E109" s="30">
        <f>E110</f>
        <v>900</v>
      </c>
      <c r="F109" s="61" t="str">
        <f>F110</f>
        <v>0,00</v>
      </c>
      <c r="G109" s="66">
        <f t="shared" si="1"/>
        <v>0</v>
      </c>
    </row>
    <row r="110" spans="1:7" ht="17.25" customHeight="1">
      <c r="A110" s="47" t="s">
        <v>103</v>
      </c>
      <c r="B110" s="31" t="s">
        <v>120</v>
      </c>
      <c r="C110" s="31" t="s">
        <v>122</v>
      </c>
      <c r="D110" s="31" t="s">
        <v>4</v>
      </c>
      <c r="E110" s="32">
        <v>900</v>
      </c>
      <c r="F110" s="62" t="s">
        <v>123</v>
      </c>
      <c r="G110" s="66">
        <f t="shared" si="1"/>
        <v>0</v>
      </c>
    </row>
    <row r="111" spans="1:7" ht="1.5" customHeight="1" hidden="1">
      <c r="A111" s="41"/>
      <c r="B111" s="21"/>
      <c r="C111" s="21"/>
      <c r="D111" s="21"/>
      <c r="E111" s="21"/>
      <c r="F111" s="21"/>
      <c r="G111" s="66" t="e">
        <f t="shared" si="1"/>
        <v>#DIV/0!</v>
      </c>
    </row>
    <row r="112" spans="1:7" ht="26.25" customHeight="1">
      <c r="A112" s="48" t="s">
        <v>124</v>
      </c>
      <c r="B112" s="33" t="s">
        <v>125</v>
      </c>
      <c r="C112" s="33" t="s">
        <v>57</v>
      </c>
      <c r="D112" s="33" t="s">
        <v>14</v>
      </c>
      <c r="E112" s="34">
        <f>E113+E134</f>
        <v>4304668</v>
      </c>
      <c r="F112" s="63">
        <f>F113+F134</f>
        <v>850678.73</v>
      </c>
      <c r="G112" s="66">
        <f t="shared" si="1"/>
        <v>0.1976177326567345</v>
      </c>
    </row>
    <row r="113" spans="1:7" ht="16.5" customHeight="1">
      <c r="A113" s="42" t="s">
        <v>126</v>
      </c>
      <c r="B113" s="15" t="s">
        <v>125</v>
      </c>
      <c r="C113" s="15" t="s">
        <v>57</v>
      </c>
      <c r="D113" s="15" t="s">
        <v>14</v>
      </c>
      <c r="E113" s="16">
        <f>E114+E115+E116+E125+E117</f>
        <v>3507540</v>
      </c>
      <c r="F113" s="57">
        <f>F114+F115+F116+F125+F117</f>
        <v>685839.67</v>
      </c>
      <c r="G113" s="66">
        <f t="shared" si="1"/>
        <v>0.19553295757140332</v>
      </c>
    </row>
    <row r="114" spans="1:7" ht="12" customHeight="1">
      <c r="A114" s="44" t="s">
        <v>60</v>
      </c>
      <c r="B114" s="17" t="s">
        <v>125</v>
      </c>
      <c r="C114" s="17" t="s">
        <v>43</v>
      </c>
      <c r="D114" s="17" t="s">
        <v>14</v>
      </c>
      <c r="E114" s="18">
        <f>E118+E122</f>
        <v>400000</v>
      </c>
      <c r="F114" s="58">
        <f>F118+F122</f>
        <v>95691.68000000001</v>
      </c>
      <c r="G114" s="66">
        <f t="shared" si="1"/>
        <v>0.23922920000000003</v>
      </c>
    </row>
    <row r="115" spans="1:7" ht="12" customHeight="1">
      <c r="A115" s="44" t="s">
        <v>60</v>
      </c>
      <c r="B115" s="17" t="s">
        <v>125</v>
      </c>
      <c r="C115" s="17" t="s">
        <v>44</v>
      </c>
      <c r="D115" s="17" t="s">
        <v>14</v>
      </c>
      <c r="E115" s="18">
        <f>E119+E123</f>
        <v>897510</v>
      </c>
      <c r="F115" s="58">
        <f>F119+F123</f>
        <v>160900.33</v>
      </c>
      <c r="G115" s="66">
        <f t="shared" si="1"/>
        <v>0.17927413622132343</v>
      </c>
    </row>
    <row r="116" spans="1:7" ht="12" customHeight="1">
      <c r="A116" s="44" t="s">
        <v>60</v>
      </c>
      <c r="B116" s="17" t="s">
        <v>125</v>
      </c>
      <c r="C116" s="17" t="s">
        <v>42</v>
      </c>
      <c r="D116" s="17" t="s">
        <v>14</v>
      </c>
      <c r="E116" s="18">
        <f>E120+E121+E124</f>
        <v>1173030</v>
      </c>
      <c r="F116" s="58">
        <f>F120+F121+F124</f>
        <v>197092.69</v>
      </c>
      <c r="G116" s="66">
        <f t="shared" si="1"/>
        <v>0.1680201614621962</v>
      </c>
    </row>
    <row r="117" spans="1:7" ht="12" customHeight="1">
      <c r="A117" s="44" t="s">
        <v>60</v>
      </c>
      <c r="B117" s="17" t="s">
        <v>125</v>
      </c>
      <c r="C117" s="17" t="s">
        <v>127</v>
      </c>
      <c r="D117" s="17" t="s">
        <v>14</v>
      </c>
      <c r="E117" s="18">
        <f>E131</f>
        <v>0</v>
      </c>
      <c r="F117" s="58">
        <f>F131</f>
        <v>0</v>
      </c>
      <c r="G117" s="66">
        <v>0</v>
      </c>
    </row>
    <row r="118" spans="1:7" ht="12" customHeight="1">
      <c r="A118" s="45" t="s">
        <v>82</v>
      </c>
      <c r="B118" s="19" t="s">
        <v>125</v>
      </c>
      <c r="C118" s="19" t="s">
        <v>43</v>
      </c>
      <c r="D118" s="19" t="s">
        <v>5</v>
      </c>
      <c r="E118" s="20">
        <v>300000</v>
      </c>
      <c r="F118" s="59">
        <f>35336.3+38514.87</f>
        <v>73851.17000000001</v>
      </c>
      <c r="G118" s="66">
        <f t="shared" si="1"/>
        <v>0.2461705666666667</v>
      </c>
    </row>
    <row r="119" spans="1:7" ht="10.5" customHeight="1">
      <c r="A119" s="45" t="s">
        <v>82</v>
      </c>
      <c r="B119" s="19" t="s">
        <v>125</v>
      </c>
      <c r="C119" s="19" t="s">
        <v>44</v>
      </c>
      <c r="D119" s="19" t="s">
        <v>5</v>
      </c>
      <c r="E119" s="20">
        <v>622210</v>
      </c>
      <c r="F119" s="59">
        <f>39578.93+98467.13</f>
        <v>138046.06</v>
      </c>
      <c r="G119" s="66">
        <f t="shared" si="1"/>
        <v>0.22186409733048326</v>
      </c>
    </row>
    <row r="120" spans="1:7" ht="12.75" customHeight="1">
      <c r="A120" s="45" t="s">
        <v>82</v>
      </c>
      <c r="B120" s="19" t="s">
        <v>125</v>
      </c>
      <c r="C120" s="19" t="s">
        <v>42</v>
      </c>
      <c r="D120" s="19" t="s">
        <v>5</v>
      </c>
      <c r="E120" s="16">
        <f>839500+107988.48</f>
        <v>947488.48</v>
      </c>
      <c r="F120" s="59">
        <f>10000+65959.83+10000+59798.52</f>
        <v>145758.35</v>
      </c>
      <c r="G120" s="66">
        <f t="shared" si="1"/>
        <v>0.15383654057725327</v>
      </c>
    </row>
    <row r="121" spans="1:7" ht="12.75" customHeight="1">
      <c r="A121" s="45" t="s">
        <v>90</v>
      </c>
      <c r="B121" s="19" t="s">
        <v>125</v>
      </c>
      <c r="C121" s="19" t="s">
        <v>42</v>
      </c>
      <c r="D121" s="19" t="s">
        <v>10</v>
      </c>
      <c r="E121" s="20">
        <v>80000</v>
      </c>
      <c r="F121" s="59">
        <f>416</f>
        <v>416</v>
      </c>
      <c r="G121" s="66">
        <f t="shared" si="1"/>
        <v>0.0052</v>
      </c>
    </row>
    <row r="122" spans="1:7" ht="12" customHeight="1">
      <c r="A122" s="45" t="s">
        <v>84</v>
      </c>
      <c r="B122" s="19" t="s">
        <v>125</v>
      </c>
      <c r="C122" s="19" t="s">
        <v>43</v>
      </c>
      <c r="D122" s="19" t="s">
        <v>36</v>
      </c>
      <c r="E122" s="20">
        <v>100000</v>
      </c>
      <c r="F122" s="59">
        <f>21840.51</f>
        <v>21840.51</v>
      </c>
      <c r="G122" s="66">
        <f t="shared" si="1"/>
        <v>0.2184051</v>
      </c>
    </row>
    <row r="123" spans="1:7" ht="9.75" customHeight="1">
      <c r="A123" s="45" t="s">
        <v>84</v>
      </c>
      <c r="B123" s="19" t="s">
        <v>125</v>
      </c>
      <c r="C123" s="19" t="s">
        <v>44</v>
      </c>
      <c r="D123" s="19" t="s">
        <v>36</v>
      </c>
      <c r="E123" s="20">
        <v>275300</v>
      </c>
      <c r="F123" s="59">
        <f>22854.27</f>
        <v>22854.27</v>
      </c>
      <c r="G123" s="66">
        <f t="shared" si="1"/>
        <v>0.08301587359244461</v>
      </c>
    </row>
    <row r="124" spans="1:7" ht="12" customHeight="1">
      <c r="A124" s="45" t="s">
        <v>84</v>
      </c>
      <c r="B124" s="19" t="s">
        <v>125</v>
      </c>
      <c r="C124" s="19" t="s">
        <v>42</v>
      </c>
      <c r="D124" s="19" t="s">
        <v>36</v>
      </c>
      <c r="E124" s="16">
        <f>253530-107988.48</f>
        <v>145541.52000000002</v>
      </c>
      <c r="F124" s="59">
        <f>29839.18+21079.16</f>
        <v>50918.34</v>
      </c>
      <c r="G124" s="66">
        <f t="shared" si="1"/>
        <v>0.3498543920662639</v>
      </c>
    </row>
    <row r="125" spans="1:7" ht="15.75" customHeight="1">
      <c r="A125" s="44" t="s">
        <v>65</v>
      </c>
      <c r="B125" s="17" t="s">
        <v>125</v>
      </c>
      <c r="C125" s="17" t="s">
        <v>42</v>
      </c>
      <c r="D125" s="17" t="s">
        <v>14</v>
      </c>
      <c r="E125" s="18">
        <f>E126+E127+E128+E129+E130</f>
        <v>1037000</v>
      </c>
      <c r="F125" s="58">
        <f>F126+F127+F128+F129+F130</f>
        <v>232154.97</v>
      </c>
      <c r="G125" s="66">
        <f t="shared" si="1"/>
        <v>0.22387171648987464</v>
      </c>
    </row>
    <row r="126" spans="1:7" ht="12.75" customHeight="1">
      <c r="A126" s="40" t="s">
        <v>128</v>
      </c>
      <c r="B126" s="19" t="s">
        <v>125</v>
      </c>
      <c r="C126" s="19" t="s">
        <v>42</v>
      </c>
      <c r="D126" s="19" t="s">
        <v>11</v>
      </c>
      <c r="E126" s="20">
        <v>33500</v>
      </c>
      <c r="F126" s="59">
        <f>7900+2150</f>
        <v>10050</v>
      </c>
      <c r="G126" s="66">
        <f t="shared" si="1"/>
        <v>0.3</v>
      </c>
    </row>
    <row r="127" spans="1:7" ht="12" customHeight="1">
      <c r="A127" s="40" t="s">
        <v>117</v>
      </c>
      <c r="B127" s="19" t="s">
        <v>125</v>
      </c>
      <c r="C127" s="19" t="s">
        <v>42</v>
      </c>
      <c r="D127" s="19" t="s">
        <v>4</v>
      </c>
      <c r="E127" s="20">
        <v>1000000</v>
      </c>
      <c r="F127" s="59">
        <f>64729.1+156603.03</f>
        <v>221332.13</v>
      </c>
      <c r="G127" s="66">
        <f t="shared" si="1"/>
        <v>0.22133213000000002</v>
      </c>
    </row>
    <row r="128" spans="1:7" ht="12" customHeight="1">
      <c r="A128" s="40" t="s">
        <v>129</v>
      </c>
      <c r="B128" s="19" t="s">
        <v>125</v>
      </c>
      <c r="C128" s="19" t="s">
        <v>42</v>
      </c>
      <c r="D128" s="19" t="s">
        <v>6</v>
      </c>
      <c r="E128" s="20">
        <v>2500</v>
      </c>
      <c r="F128" s="59">
        <f>329</f>
        <v>329</v>
      </c>
      <c r="G128" s="66">
        <f t="shared" si="1"/>
        <v>0.1316</v>
      </c>
    </row>
    <row r="129" spans="1:7" ht="11.25" customHeight="1">
      <c r="A129" s="40" t="s">
        <v>71</v>
      </c>
      <c r="B129" s="19" t="s">
        <v>125</v>
      </c>
      <c r="C129" s="19" t="s">
        <v>42</v>
      </c>
      <c r="D129" s="19" t="s">
        <v>12</v>
      </c>
      <c r="E129" s="20">
        <v>0</v>
      </c>
      <c r="F129" s="59">
        <v>0</v>
      </c>
      <c r="G129" s="66">
        <v>0</v>
      </c>
    </row>
    <row r="130" spans="1:7" ht="10.5" customHeight="1">
      <c r="A130" s="40" t="s">
        <v>72</v>
      </c>
      <c r="B130" s="19" t="s">
        <v>125</v>
      </c>
      <c r="C130" s="19" t="s">
        <v>42</v>
      </c>
      <c r="D130" s="19" t="s">
        <v>28</v>
      </c>
      <c r="E130" s="20">
        <v>1000</v>
      </c>
      <c r="F130" s="59">
        <f>443.84</f>
        <v>443.84</v>
      </c>
      <c r="G130" s="66">
        <f t="shared" si="1"/>
        <v>0.44383999999999996</v>
      </c>
    </row>
    <row r="131" spans="1:7" ht="12" customHeight="1">
      <c r="A131" s="44" t="s">
        <v>65</v>
      </c>
      <c r="B131" s="17" t="s">
        <v>125</v>
      </c>
      <c r="C131" s="17" t="s">
        <v>127</v>
      </c>
      <c r="D131" s="17" t="s">
        <v>14</v>
      </c>
      <c r="E131" s="18">
        <f>E132+E133</f>
        <v>0</v>
      </c>
      <c r="F131" s="58">
        <f>F132+F133</f>
        <v>0</v>
      </c>
      <c r="G131" s="66">
        <v>0</v>
      </c>
    </row>
    <row r="132" spans="1:7" ht="12.75" customHeight="1">
      <c r="A132" s="40" t="s">
        <v>67</v>
      </c>
      <c r="B132" s="19" t="s">
        <v>125</v>
      </c>
      <c r="C132" s="19" t="s">
        <v>127</v>
      </c>
      <c r="D132" s="19" t="s">
        <v>4</v>
      </c>
      <c r="E132" s="20">
        <v>0</v>
      </c>
      <c r="F132" s="59">
        <v>0</v>
      </c>
      <c r="G132" s="66">
        <v>0</v>
      </c>
    </row>
    <row r="133" spans="1:7" ht="12.75" customHeight="1">
      <c r="A133" s="40" t="s">
        <v>67</v>
      </c>
      <c r="B133" s="19" t="s">
        <v>130</v>
      </c>
      <c r="C133" s="19" t="s">
        <v>131</v>
      </c>
      <c r="D133" s="19" t="s">
        <v>4</v>
      </c>
      <c r="E133" s="20">
        <v>0</v>
      </c>
      <c r="F133" s="59">
        <v>0</v>
      </c>
      <c r="G133" s="66">
        <v>0</v>
      </c>
    </row>
    <row r="134" spans="1:7" ht="14.25" customHeight="1">
      <c r="A134" s="42" t="s">
        <v>132</v>
      </c>
      <c r="B134" s="15" t="s">
        <v>125</v>
      </c>
      <c r="C134" s="15" t="s">
        <v>57</v>
      </c>
      <c r="D134" s="15" t="s">
        <v>14</v>
      </c>
      <c r="E134" s="16">
        <f>E135+E136+E137+E145+E147</f>
        <v>797128</v>
      </c>
      <c r="F134" s="57">
        <f>F135+F136+F137+F145+F147</f>
        <v>164839.06</v>
      </c>
      <c r="G134" s="66">
        <f t="shared" si="1"/>
        <v>0.20679120542748466</v>
      </c>
    </row>
    <row r="135" spans="1:7" ht="12" customHeight="1">
      <c r="A135" s="44" t="s">
        <v>60</v>
      </c>
      <c r="B135" s="17" t="s">
        <v>125</v>
      </c>
      <c r="C135" s="17" t="s">
        <v>45</v>
      </c>
      <c r="D135" s="17" t="s">
        <v>14</v>
      </c>
      <c r="E135" s="18">
        <f>E138+E142</f>
        <v>210000</v>
      </c>
      <c r="F135" s="58">
        <f>F138+F142</f>
        <v>67875.75</v>
      </c>
      <c r="G135" s="66">
        <f t="shared" si="1"/>
        <v>0.32321785714285717</v>
      </c>
    </row>
    <row r="136" spans="1:7" ht="12" customHeight="1">
      <c r="A136" s="44" t="s">
        <v>60</v>
      </c>
      <c r="B136" s="17" t="s">
        <v>125</v>
      </c>
      <c r="C136" s="17" t="s">
        <v>47</v>
      </c>
      <c r="D136" s="17" t="s">
        <v>14</v>
      </c>
      <c r="E136" s="18">
        <f>E139+E143</f>
        <v>233390</v>
      </c>
      <c r="F136" s="58">
        <f>F139+F143</f>
        <v>96963.30999999998</v>
      </c>
      <c r="G136" s="66">
        <f t="shared" si="1"/>
        <v>0.41545614636445427</v>
      </c>
    </row>
    <row r="137" spans="1:7" ht="12" customHeight="1">
      <c r="A137" s="44" t="s">
        <v>60</v>
      </c>
      <c r="B137" s="17" t="s">
        <v>125</v>
      </c>
      <c r="C137" s="17" t="s">
        <v>46</v>
      </c>
      <c r="D137" s="17" t="s">
        <v>14</v>
      </c>
      <c r="E137" s="18">
        <f>E140+E141+E144</f>
        <v>343738</v>
      </c>
      <c r="F137" s="58">
        <f>F140+F141+F144</f>
        <v>0</v>
      </c>
      <c r="G137" s="66">
        <f t="shared" si="1"/>
        <v>0</v>
      </c>
    </row>
    <row r="138" spans="1:7" ht="12" customHeight="1">
      <c r="A138" s="45" t="s">
        <v>82</v>
      </c>
      <c r="B138" s="19" t="s">
        <v>125</v>
      </c>
      <c r="C138" s="19" t="s">
        <v>45</v>
      </c>
      <c r="D138" s="19" t="s">
        <v>5</v>
      </c>
      <c r="E138" s="20">
        <v>150000</v>
      </c>
      <c r="F138" s="59">
        <f>32593.49+19538.41</f>
        <v>52131.9</v>
      </c>
      <c r="G138" s="66">
        <f t="shared" si="1"/>
        <v>0.347546</v>
      </c>
    </row>
    <row r="139" spans="1:7" ht="12" customHeight="1">
      <c r="A139" s="45" t="s">
        <v>82</v>
      </c>
      <c r="B139" s="19" t="s">
        <v>125</v>
      </c>
      <c r="C139" s="19" t="s">
        <v>47</v>
      </c>
      <c r="D139" s="19" t="s">
        <v>5</v>
      </c>
      <c r="E139" s="20">
        <f>265790-131000</f>
        <v>134790</v>
      </c>
      <c r="F139" s="59">
        <f>32563.42+49223.38</f>
        <v>81786.79999999999</v>
      </c>
      <c r="G139" s="66">
        <f t="shared" si="1"/>
        <v>0.6067720157281696</v>
      </c>
    </row>
    <row r="140" spans="1:7" ht="12" customHeight="1">
      <c r="A140" s="45" t="s">
        <v>82</v>
      </c>
      <c r="B140" s="19" t="s">
        <v>125</v>
      </c>
      <c r="C140" s="19" t="s">
        <v>46</v>
      </c>
      <c r="D140" s="19" t="s">
        <v>5</v>
      </c>
      <c r="E140" s="35">
        <f>132000+131000+98</f>
        <v>263098</v>
      </c>
      <c r="F140" s="59">
        <v>0</v>
      </c>
      <c r="G140" s="66">
        <f t="shared" si="1"/>
        <v>0</v>
      </c>
    </row>
    <row r="141" spans="1:7" ht="12" customHeight="1">
      <c r="A141" s="45" t="s">
        <v>90</v>
      </c>
      <c r="B141" s="19" t="s">
        <v>125</v>
      </c>
      <c r="C141" s="19" t="s">
        <v>46</v>
      </c>
      <c r="D141" s="19" t="s">
        <v>10</v>
      </c>
      <c r="E141" s="20">
        <v>30000</v>
      </c>
      <c r="F141" s="59">
        <v>0</v>
      </c>
      <c r="G141" s="66">
        <f t="shared" si="1"/>
        <v>0</v>
      </c>
    </row>
    <row r="142" spans="1:7" ht="12" customHeight="1">
      <c r="A142" s="45" t="s">
        <v>84</v>
      </c>
      <c r="B142" s="19" t="s">
        <v>125</v>
      </c>
      <c r="C142" s="19" t="s">
        <v>45</v>
      </c>
      <c r="D142" s="19" t="s">
        <v>36</v>
      </c>
      <c r="E142" s="20">
        <v>60000</v>
      </c>
      <c r="F142" s="59">
        <f>15743.85</f>
        <v>15743.85</v>
      </c>
      <c r="G142" s="66">
        <f aca="true" t="shared" si="3" ref="G142:G168">F142/E142*100%</f>
        <v>0.2623975</v>
      </c>
    </row>
    <row r="143" spans="1:7" ht="12" customHeight="1">
      <c r="A143" s="45" t="s">
        <v>84</v>
      </c>
      <c r="B143" s="19" t="s">
        <v>125</v>
      </c>
      <c r="C143" s="19" t="s">
        <v>47</v>
      </c>
      <c r="D143" s="19" t="s">
        <v>36</v>
      </c>
      <c r="E143" s="20">
        <v>98600</v>
      </c>
      <c r="F143" s="59">
        <f>15176.51</f>
        <v>15176.51</v>
      </c>
      <c r="G143" s="66">
        <f t="shared" si="3"/>
        <v>0.15391997971602434</v>
      </c>
    </row>
    <row r="144" spans="1:7" ht="12" customHeight="1">
      <c r="A144" s="45" t="s">
        <v>84</v>
      </c>
      <c r="B144" s="19" t="s">
        <v>125</v>
      </c>
      <c r="C144" s="19" t="s">
        <v>46</v>
      </c>
      <c r="D144" s="19" t="s">
        <v>36</v>
      </c>
      <c r="E144" s="35">
        <v>50640</v>
      </c>
      <c r="F144" s="59">
        <v>0</v>
      </c>
      <c r="G144" s="66">
        <f t="shared" si="3"/>
        <v>0</v>
      </c>
    </row>
    <row r="145" spans="1:7" ht="13.5" customHeight="1">
      <c r="A145" s="49" t="s">
        <v>65</v>
      </c>
      <c r="B145" s="17" t="s">
        <v>125</v>
      </c>
      <c r="C145" s="17" t="s">
        <v>46</v>
      </c>
      <c r="D145" s="17" t="s">
        <v>14</v>
      </c>
      <c r="E145" s="36">
        <f>E146</f>
        <v>10000</v>
      </c>
      <c r="F145" s="64">
        <f>F146</f>
        <v>0</v>
      </c>
      <c r="G145" s="66">
        <f t="shared" si="3"/>
        <v>0</v>
      </c>
    </row>
    <row r="146" spans="1:7" ht="13.5" customHeight="1">
      <c r="A146" s="40" t="s">
        <v>104</v>
      </c>
      <c r="B146" s="19" t="s">
        <v>125</v>
      </c>
      <c r="C146" s="19" t="s">
        <v>46</v>
      </c>
      <c r="D146" s="19" t="s">
        <v>4</v>
      </c>
      <c r="E146" s="20">
        <v>10000</v>
      </c>
      <c r="F146" s="59">
        <v>0</v>
      </c>
      <c r="G146" s="66">
        <f t="shared" si="3"/>
        <v>0</v>
      </c>
    </row>
    <row r="147" spans="1:7" ht="12" customHeight="1">
      <c r="A147" s="49" t="s">
        <v>133</v>
      </c>
      <c r="B147" s="17" t="s">
        <v>125</v>
      </c>
      <c r="C147" s="17" t="s">
        <v>57</v>
      </c>
      <c r="D147" s="17" t="s">
        <v>14</v>
      </c>
      <c r="E147" s="36">
        <f>E150+E148+E151+E149</f>
        <v>0</v>
      </c>
      <c r="F147" s="64">
        <f>F150+F148+F151+F149</f>
        <v>0</v>
      </c>
      <c r="G147" s="66">
        <v>0</v>
      </c>
    </row>
    <row r="148" spans="1:7" ht="12" customHeight="1">
      <c r="A148" s="40" t="s">
        <v>134</v>
      </c>
      <c r="B148" s="19" t="s">
        <v>125</v>
      </c>
      <c r="C148" s="19" t="s">
        <v>135</v>
      </c>
      <c r="D148" s="19" t="s">
        <v>4</v>
      </c>
      <c r="E148" s="35">
        <f>300-300</f>
        <v>0</v>
      </c>
      <c r="F148" s="65">
        <v>0</v>
      </c>
      <c r="G148" s="66">
        <v>0</v>
      </c>
    </row>
    <row r="149" spans="1:7" ht="12" customHeight="1">
      <c r="A149" s="40" t="s">
        <v>134</v>
      </c>
      <c r="B149" s="19" t="s">
        <v>125</v>
      </c>
      <c r="C149" s="19" t="s">
        <v>136</v>
      </c>
      <c r="D149" s="19" t="s">
        <v>4</v>
      </c>
      <c r="E149" s="35">
        <v>0</v>
      </c>
      <c r="F149" s="65">
        <v>0</v>
      </c>
      <c r="G149" s="66">
        <v>0</v>
      </c>
    </row>
    <row r="150" spans="1:7" ht="12" customHeight="1">
      <c r="A150" s="40" t="s">
        <v>134</v>
      </c>
      <c r="B150" s="19" t="s">
        <v>125</v>
      </c>
      <c r="C150" s="19" t="s">
        <v>137</v>
      </c>
      <c r="D150" s="19" t="s">
        <v>4</v>
      </c>
      <c r="E150" s="20">
        <v>0</v>
      </c>
      <c r="F150" s="59">
        <v>0</v>
      </c>
      <c r="G150" s="66">
        <v>0</v>
      </c>
    </row>
    <row r="151" spans="1:7" ht="12" customHeight="1">
      <c r="A151" s="40" t="s">
        <v>134</v>
      </c>
      <c r="B151" s="19" t="s">
        <v>125</v>
      </c>
      <c r="C151" s="19" t="s">
        <v>138</v>
      </c>
      <c r="D151" s="19" t="s">
        <v>4</v>
      </c>
      <c r="E151" s="20">
        <v>0</v>
      </c>
      <c r="F151" s="59">
        <v>0</v>
      </c>
      <c r="G151" s="66">
        <v>0</v>
      </c>
    </row>
    <row r="152" spans="1:7" ht="0.75" customHeight="1">
      <c r="A152" s="41"/>
      <c r="B152" s="21"/>
      <c r="C152" s="21"/>
      <c r="D152" s="21"/>
      <c r="E152" s="21"/>
      <c r="F152" s="21"/>
      <c r="G152" s="66" t="e">
        <f t="shared" si="3"/>
        <v>#DIV/0!</v>
      </c>
    </row>
    <row r="153" spans="1:7" ht="13.5" customHeight="1">
      <c r="A153" s="42" t="s">
        <v>139</v>
      </c>
      <c r="B153" s="15" t="s">
        <v>140</v>
      </c>
      <c r="C153" s="15" t="s">
        <v>57</v>
      </c>
      <c r="D153" s="15" t="s">
        <v>14</v>
      </c>
      <c r="E153" s="16">
        <f>E154</f>
        <v>99902</v>
      </c>
      <c r="F153" s="57">
        <f>F154</f>
        <v>5441.76</v>
      </c>
      <c r="G153" s="66">
        <f t="shared" si="3"/>
        <v>0.05447098156193069</v>
      </c>
    </row>
    <row r="154" spans="1:7" ht="13.5" customHeight="1">
      <c r="A154" s="44" t="s">
        <v>48</v>
      </c>
      <c r="B154" s="17" t="s">
        <v>140</v>
      </c>
      <c r="C154" s="17" t="s">
        <v>49</v>
      </c>
      <c r="D154" s="17" t="s">
        <v>14</v>
      </c>
      <c r="E154" s="18">
        <f>E155</f>
        <v>99902</v>
      </c>
      <c r="F154" s="58">
        <f>F155</f>
        <v>5441.76</v>
      </c>
      <c r="G154" s="66">
        <f t="shared" si="3"/>
        <v>0.05447098156193069</v>
      </c>
    </row>
    <row r="155" spans="1:7" ht="13.5" customHeight="1">
      <c r="A155" s="45" t="s">
        <v>141</v>
      </c>
      <c r="B155" s="19" t="s">
        <v>140</v>
      </c>
      <c r="C155" s="19" t="s">
        <v>49</v>
      </c>
      <c r="D155" s="19" t="s">
        <v>10</v>
      </c>
      <c r="E155" s="20">
        <f>100000-98</f>
        <v>99902</v>
      </c>
      <c r="F155" s="59">
        <f>5441.76</f>
        <v>5441.76</v>
      </c>
      <c r="G155" s="66">
        <f t="shared" si="3"/>
        <v>0.05447098156193069</v>
      </c>
    </row>
    <row r="156" spans="1:7" ht="1.5" customHeight="1" hidden="1">
      <c r="A156" s="41"/>
      <c r="B156" s="21"/>
      <c r="C156" s="21"/>
      <c r="D156" s="21"/>
      <c r="E156" s="21"/>
      <c r="F156" s="21"/>
      <c r="G156" s="66" t="e">
        <f t="shared" si="3"/>
        <v>#DIV/0!</v>
      </c>
    </row>
    <row r="157" spans="1:7" ht="17.25" customHeight="1">
      <c r="A157" s="42" t="s">
        <v>142</v>
      </c>
      <c r="B157" s="15" t="s">
        <v>143</v>
      </c>
      <c r="C157" s="15" t="s">
        <v>57</v>
      </c>
      <c r="D157" s="15" t="s">
        <v>14</v>
      </c>
      <c r="E157" s="16">
        <f>E158</f>
        <v>4624800</v>
      </c>
      <c r="F157" s="57">
        <f>F158</f>
        <v>0</v>
      </c>
      <c r="G157" s="66">
        <f t="shared" si="3"/>
        <v>0</v>
      </c>
    </row>
    <row r="158" spans="1:7" ht="15.75" customHeight="1">
      <c r="A158" s="44" t="s">
        <v>144</v>
      </c>
      <c r="B158" s="17" t="s">
        <v>143</v>
      </c>
      <c r="C158" s="17" t="s">
        <v>33</v>
      </c>
      <c r="D158" s="17" t="s">
        <v>14</v>
      </c>
      <c r="E158" s="18">
        <f>E159</f>
        <v>4624800</v>
      </c>
      <c r="F158" s="58">
        <f>F159</f>
        <v>0</v>
      </c>
      <c r="G158" s="66">
        <f t="shared" si="3"/>
        <v>0</v>
      </c>
    </row>
    <row r="159" spans="1:7" ht="13.5" customHeight="1">
      <c r="A159" s="40" t="s">
        <v>20</v>
      </c>
      <c r="B159" s="19" t="s">
        <v>143</v>
      </c>
      <c r="C159" s="19" t="s">
        <v>33</v>
      </c>
      <c r="D159" s="19" t="s">
        <v>4</v>
      </c>
      <c r="E159" s="20">
        <v>4624800</v>
      </c>
      <c r="F159" s="59">
        <v>0</v>
      </c>
      <c r="G159" s="66">
        <f t="shared" si="3"/>
        <v>0</v>
      </c>
    </row>
    <row r="160" spans="1:7" ht="3" customHeight="1" hidden="1">
      <c r="A160" s="50"/>
      <c r="B160" s="23"/>
      <c r="C160" s="23"/>
      <c r="D160" s="23"/>
      <c r="E160" s="24"/>
      <c r="F160" s="24"/>
      <c r="G160" s="66" t="e">
        <f t="shared" si="3"/>
        <v>#DIV/0!</v>
      </c>
    </row>
    <row r="161" spans="1:7" ht="12" customHeight="1">
      <c r="A161" s="38" t="s">
        <v>145</v>
      </c>
      <c r="B161" s="15" t="s">
        <v>146</v>
      </c>
      <c r="C161" s="15" t="s">
        <v>57</v>
      </c>
      <c r="D161" s="15" t="s">
        <v>14</v>
      </c>
      <c r="E161" s="16">
        <f>E162</f>
        <v>0</v>
      </c>
      <c r="F161" s="57">
        <f>F162</f>
        <v>0</v>
      </c>
      <c r="G161" s="66">
        <v>0</v>
      </c>
    </row>
    <row r="162" spans="1:7" ht="15" customHeight="1">
      <c r="A162" s="39" t="s">
        <v>145</v>
      </c>
      <c r="B162" s="17" t="s">
        <v>146</v>
      </c>
      <c r="C162" s="17" t="s">
        <v>147</v>
      </c>
      <c r="D162" s="17" t="s">
        <v>4</v>
      </c>
      <c r="E162" s="18">
        <f>E163</f>
        <v>0</v>
      </c>
      <c r="F162" s="58">
        <f>F163</f>
        <v>0</v>
      </c>
      <c r="G162" s="66">
        <v>0</v>
      </c>
    </row>
    <row r="163" spans="1:7" ht="12" customHeight="1">
      <c r="A163" s="40" t="s">
        <v>20</v>
      </c>
      <c r="B163" s="19" t="s">
        <v>146</v>
      </c>
      <c r="C163" s="19" t="s">
        <v>147</v>
      </c>
      <c r="D163" s="19" t="s">
        <v>4</v>
      </c>
      <c r="E163" s="20">
        <v>0</v>
      </c>
      <c r="F163" s="59">
        <v>0</v>
      </c>
      <c r="G163" s="66">
        <v>0</v>
      </c>
    </row>
    <row r="164" spans="1:7" ht="0.75" customHeight="1">
      <c r="A164" s="46"/>
      <c r="B164" s="26"/>
      <c r="C164" s="26"/>
      <c r="D164" s="26"/>
      <c r="E164" s="26"/>
      <c r="F164" s="26"/>
      <c r="G164" s="66" t="e">
        <f t="shared" si="3"/>
        <v>#DIV/0!</v>
      </c>
    </row>
    <row r="165" spans="1:7" ht="15" customHeight="1">
      <c r="A165" s="42" t="s">
        <v>148</v>
      </c>
      <c r="B165" s="15" t="s">
        <v>149</v>
      </c>
      <c r="C165" s="15" t="s">
        <v>57</v>
      </c>
      <c r="D165" s="15" t="s">
        <v>14</v>
      </c>
      <c r="E165" s="16">
        <f>E166</f>
        <v>11680</v>
      </c>
      <c r="F165" s="57">
        <f>F166</f>
        <v>0</v>
      </c>
      <c r="G165" s="66">
        <f t="shared" si="3"/>
        <v>0</v>
      </c>
    </row>
    <row r="166" spans="1:7" ht="15" customHeight="1">
      <c r="A166" s="44" t="s">
        <v>150</v>
      </c>
      <c r="B166" s="17" t="s">
        <v>149</v>
      </c>
      <c r="C166" s="17" t="s">
        <v>34</v>
      </c>
      <c r="D166" s="17" t="s">
        <v>14</v>
      </c>
      <c r="E166" s="18">
        <f>E167</f>
        <v>11680</v>
      </c>
      <c r="F166" s="58">
        <f>F167</f>
        <v>0</v>
      </c>
      <c r="G166" s="66">
        <f t="shared" si="3"/>
        <v>0</v>
      </c>
    </row>
    <row r="167" spans="1:7" ht="15" customHeight="1">
      <c r="A167" s="45" t="s">
        <v>151</v>
      </c>
      <c r="B167" s="19" t="s">
        <v>149</v>
      </c>
      <c r="C167" s="19" t="s">
        <v>34</v>
      </c>
      <c r="D167" s="19" t="s">
        <v>3</v>
      </c>
      <c r="E167" s="20">
        <v>11680</v>
      </c>
      <c r="F167" s="59">
        <v>0</v>
      </c>
      <c r="G167" s="66">
        <f t="shared" si="3"/>
        <v>0</v>
      </c>
    </row>
    <row r="168" spans="1:7" ht="12.75">
      <c r="A168" s="42" t="s">
        <v>152</v>
      </c>
      <c r="B168" s="15" t="s">
        <v>153</v>
      </c>
      <c r="C168" s="15" t="s">
        <v>57</v>
      </c>
      <c r="D168" s="15" t="s">
        <v>14</v>
      </c>
      <c r="E168" s="16">
        <f>E14+E19+E28+E37+E46+E67+E76+E80+E94+E99+E104+E108+E112+E153+E157+E165+E106</f>
        <v>34185646.29</v>
      </c>
      <c r="F168" s="57">
        <f>F13+F37+F46+F67+F76+F80+F85+F89+F112+F153+F157+F165+F108+F161</f>
        <v>2661879.1399999997</v>
      </c>
      <c r="G168" s="66">
        <f t="shared" si="3"/>
        <v>0.07786540343333084</v>
      </c>
    </row>
  </sheetData>
  <sheetProtection/>
  <mergeCells count="2">
    <mergeCell ref="H10:J10"/>
    <mergeCell ref="A8:H9"/>
  </mergeCells>
  <printOptions/>
  <pageMargins left="0.16" right="0.12" top="0.18" bottom="0.16" header="0.28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2019-07-02T01:47:32Z</cp:lastPrinted>
  <dcterms:created xsi:type="dcterms:W3CDTF">2012-07-23T09:33:14Z</dcterms:created>
  <dcterms:modified xsi:type="dcterms:W3CDTF">2019-07-02T01:48:36Z</dcterms:modified>
  <cp:category/>
  <cp:version/>
  <cp:contentType/>
  <cp:contentStatus/>
</cp:coreProperties>
</file>